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.kelley\Documents\"/>
    </mc:Choice>
  </mc:AlternateContent>
  <xr:revisionPtr revIDLastSave="0" documentId="8_{0771C693-2CC8-4363-9051-B14B185C0993}" xr6:coauthVersionLast="41" xr6:coauthVersionMax="41" xr10:uidLastSave="{00000000-0000-0000-0000-000000000000}"/>
  <bookViews>
    <workbookView xWindow="-110" yWindow="-110" windowWidth="38620" windowHeight="21220" xr2:uid="{F03A27FE-3E71-41BA-84DA-683947A030FE}"/>
  </bookViews>
  <sheets>
    <sheet name="Calculator" sheetId="1" r:id="rId1"/>
  </sheets>
  <definedNames>
    <definedName name="_xlnm.Print_Area" localSheetId="0">Calculator!$B$1:$L$45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8" i="1" l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R26" i="1"/>
  <c r="AS26" i="1"/>
  <c r="AT26" i="1"/>
  <c r="AR27" i="1"/>
  <c r="AS27" i="1"/>
  <c r="AT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R32" i="1"/>
  <c r="AS32" i="1"/>
  <c r="AT32" i="1"/>
  <c r="AR33" i="1"/>
  <c r="AS33" i="1"/>
  <c r="AT33" i="1"/>
  <c r="AR34" i="1"/>
  <c r="AS34" i="1"/>
  <c r="AT34" i="1"/>
  <c r="AR35" i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S35" i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T35" i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T82" i="1" s="1"/>
  <c r="AT83" i="1" s="1"/>
  <c r="AT84" i="1" s="1"/>
  <c r="AT85" i="1" s="1"/>
  <c r="AT86" i="1" s="1"/>
  <c r="AT87" i="1" s="1"/>
  <c r="AT88" i="1" s="1"/>
  <c r="AT89" i="1" s="1"/>
  <c r="AT90" i="1" s="1"/>
  <c r="AT91" i="1" s="1"/>
  <c r="AT92" i="1" s="1"/>
  <c r="AT93" i="1" s="1"/>
  <c r="AT94" i="1" s="1"/>
  <c r="AT95" i="1" s="1"/>
  <c r="AT96" i="1" s="1"/>
  <c r="AT17" i="1"/>
  <c r="AS17" i="1"/>
  <c r="AR17" i="1"/>
  <c r="AQ16" i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R16" i="1"/>
  <c r="AS16" i="1"/>
  <c r="AT16" i="1"/>
  <c r="AZ17" i="1" l="1"/>
  <c r="AV16" i="1"/>
  <c r="AV17" i="1" s="1"/>
  <c r="AI63" i="1"/>
  <c r="AI62" i="1"/>
  <c r="AI61" i="1"/>
  <c r="AI60" i="1"/>
  <c r="AI59" i="1"/>
  <c r="AI58" i="1"/>
  <c r="AI57" i="1"/>
  <c r="AI56" i="1"/>
  <c r="AI55" i="1"/>
  <c r="AB8" i="1" l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9" i="1" l="1"/>
  <c r="D30" i="1"/>
  <c r="D36" i="1" s="1"/>
  <c r="AX17" i="1" l="1"/>
  <c r="D29" i="1"/>
  <c r="D35" i="1" s="1"/>
  <c r="AM15" i="1" s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64" i="1"/>
  <c r="AI15" i="1"/>
  <c r="AB7" i="1"/>
  <c r="Z15" i="1" s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16" i="1"/>
  <c r="AW16" i="1" l="1"/>
  <c r="AW17" i="1" s="1"/>
  <c r="D37" i="1"/>
  <c r="D32" i="1"/>
  <c r="AA15" i="1"/>
  <c r="AE25" i="1" l="1"/>
  <c r="AE27" i="1"/>
  <c r="AE18" i="1"/>
  <c r="AE24" i="1"/>
  <c r="AE45" i="1"/>
  <c r="AE31" i="1"/>
  <c r="AE32" i="1"/>
  <c r="AE19" i="1"/>
  <c r="AE46" i="1"/>
  <c r="AE17" i="1"/>
  <c r="AE23" i="1"/>
  <c r="AE35" i="1"/>
  <c r="AE26" i="1"/>
  <c r="AE33" i="1"/>
  <c r="AE20" i="1"/>
  <c r="AE15" i="1"/>
  <c r="AE34" i="1"/>
  <c r="AE28" i="1"/>
  <c r="AE21" i="1"/>
  <c r="AE29" i="1"/>
  <c r="AE16" i="1"/>
  <c r="AE22" i="1"/>
  <c r="AE30" i="1"/>
  <c r="AE37" i="1"/>
  <c r="AE69" i="1"/>
  <c r="AE98" i="1"/>
  <c r="AE88" i="1"/>
  <c r="AE81" i="1"/>
  <c r="AE97" i="1"/>
  <c r="AE71" i="1"/>
  <c r="AE103" i="1"/>
  <c r="AE93" i="1"/>
  <c r="AE84" i="1"/>
  <c r="AE74" i="1"/>
  <c r="AE90" i="1"/>
  <c r="AE65" i="1"/>
  <c r="AE80" i="1"/>
  <c r="AJ80" i="1" s="1"/>
  <c r="AE96" i="1"/>
  <c r="AE73" i="1"/>
  <c r="AE89" i="1"/>
  <c r="AE68" i="1"/>
  <c r="AE83" i="1"/>
  <c r="AE82" i="1"/>
  <c r="AE72" i="1"/>
  <c r="AE104" i="1"/>
  <c r="AE75" i="1"/>
  <c r="AE87" i="1"/>
  <c r="AE77" i="1"/>
  <c r="AE66" i="1"/>
  <c r="AE100" i="1"/>
  <c r="AE78" i="1"/>
  <c r="AE79" i="1"/>
  <c r="AE95" i="1"/>
  <c r="AE67" i="1"/>
  <c r="AE85" i="1"/>
  <c r="AE101" i="1"/>
  <c r="AE76" i="1"/>
  <c r="AE92" i="1"/>
  <c r="AJ92" i="1" s="1"/>
  <c r="AE70" i="1"/>
  <c r="AE91" i="1"/>
  <c r="AE94" i="1"/>
  <c r="AE99" i="1"/>
  <c r="AE86" i="1"/>
  <c r="AE102" i="1"/>
  <c r="AE39" i="1"/>
  <c r="AE48" i="1"/>
  <c r="AE42" i="1"/>
  <c r="AE41" i="1"/>
  <c r="AE43" i="1"/>
  <c r="AE52" i="1"/>
  <c r="AE53" i="1"/>
  <c r="AE51" i="1"/>
  <c r="AE40" i="1"/>
  <c r="AE54" i="1"/>
  <c r="AE44" i="1"/>
  <c r="AE38" i="1"/>
  <c r="AE49" i="1"/>
  <c r="AE47" i="1"/>
  <c r="AE50" i="1"/>
  <c r="AE36" i="1"/>
  <c r="AJ65" i="1" l="1"/>
  <c r="AE64" i="1"/>
  <c r="AE63" i="1" s="1"/>
  <c r="AE62" i="1" s="1"/>
  <c r="AE61" i="1" s="1"/>
  <c r="AE60" i="1" s="1"/>
  <c r="AE59" i="1" s="1"/>
  <c r="AE58" i="1" s="1"/>
  <c r="AE57" i="1" s="1"/>
  <c r="AE56" i="1" s="1"/>
  <c r="AE55" i="1" s="1"/>
  <c r="AF43" i="1"/>
  <c r="AG43" i="1" s="1"/>
  <c r="AH43" i="1" s="1"/>
  <c r="AJ43" i="1"/>
  <c r="AF100" i="1"/>
  <c r="AG100" i="1" s="1"/>
  <c r="AH100" i="1" s="1"/>
  <c r="AJ100" i="1"/>
  <c r="AF96" i="1"/>
  <c r="AG96" i="1" s="1"/>
  <c r="AH96" i="1" s="1"/>
  <c r="AJ96" i="1"/>
  <c r="AF71" i="1"/>
  <c r="AG71" i="1" s="1"/>
  <c r="AH71" i="1" s="1"/>
  <c r="AJ71" i="1"/>
  <c r="AF23" i="1"/>
  <c r="AG23" i="1" s="1"/>
  <c r="AH23" i="1" s="1"/>
  <c r="AJ23" i="1"/>
  <c r="AF32" i="1"/>
  <c r="AG32" i="1" s="1"/>
  <c r="AH32" i="1" s="1"/>
  <c r="AJ32" i="1"/>
  <c r="AF18" i="1"/>
  <c r="AG18" i="1" s="1"/>
  <c r="AH18" i="1" s="1"/>
  <c r="AJ18" i="1"/>
  <c r="AF36" i="1"/>
  <c r="AG36" i="1" s="1"/>
  <c r="AH36" i="1" s="1"/>
  <c r="AJ36" i="1"/>
  <c r="AF38" i="1"/>
  <c r="AG38" i="1" s="1"/>
  <c r="AH38" i="1" s="1"/>
  <c r="AJ38" i="1"/>
  <c r="AF51" i="1"/>
  <c r="AG51" i="1" s="1"/>
  <c r="AH51" i="1" s="1"/>
  <c r="AJ51" i="1"/>
  <c r="AF41" i="1"/>
  <c r="AG41" i="1" s="1"/>
  <c r="AH41" i="1" s="1"/>
  <c r="AJ41" i="1"/>
  <c r="AF94" i="1"/>
  <c r="AG94" i="1" s="1"/>
  <c r="AH94" i="1" s="1"/>
  <c r="AJ94" i="1"/>
  <c r="AF76" i="1"/>
  <c r="AG76" i="1" s="1"/>
  <c r="AH76" i="1" s="1"/>
  <c r="AJ76" i="1"/>
  <c r="AF95" i="1"/>
  <c r="AG95" i="1" s="1"/>
  <c r="AH95" i="1" s="1"/>
  <c r="AJ95" i="1"/>
  <c r="AF66" i="1"/>
  <c r="AG66" i="1" s="1"/>
  <c r="AH66" i="1" s="1"/>
  <c r="AJ66" i="1"/>
  <c r="AF104" i="1"/>
  <c r="AG104" i="1" s="1"/>
  <c r="AH104" i="1" s="1"/>
  <c r="AJ104" i="1"/>
  <c r="AF68" i="1"/>
  <c r="AG68" i="1" s="1"/>
  <c r="AH68" i="1" s="1"/>
  <c r="AJ68" i="1"/>
  <c r="AF84" i="1"/>
  <c r="AG84" i="1" s="1"/>
  <c r="AH84" i="1" s="1"/>
  <c r="AJ84" i="1"/>
  <c r="AF97" i="1"/>
  <c r="AG97" i="1" s="1"/>
  <c r="AH97" i="1" s="1"/>
  <c r="AJ97" i="1"/>
  <c r="AF22" i="1"/>
  <c r="AG22" i="1" s="1"/>
  <c r="AH22" i="1" s="1"/>
  <c r="AJ22" i="1"/>
  <c r="AF28" i="1"/>
  <c r="AG28" i="1" s="1"/>
  <c r="AH28" i="1" s="1"/>
  <c r="AJ28" i="1"/>
  <c r="AF15" i="1"/>
  <c r="AG15" i="1" s="1"/>
  <c r="AH15" i="1" s="1"/>
  <c r="AJ15" i="1"/>
  <c r="AF17" i="1"/>
  <c r="AG17" i="1" s="1"/>
  <c r="AH17" i="1" s="1"/>
  <c r="AJ17" i="1"/>
  <c r="AF31" i="1"/>
  <c r="AG31" i="1" s="1"/>
  <c r="AH31" i="1" s="1"/>
  <c r="AJ31" i="1"/>
  <c r="AF27" i="1"/>
  <c r="AG27" i="1" s="1"/>
  <c r="AH27" i="1" s="1"/>
  <c r="AJ27" i="1"/>
  <c r="AF49" i="1"/>
  <c r="AG49" i="1" s="1"/>
  <c r="AH49" i="1" s="1"/>
  <c r="AJ49" i="1"/>
  <c r="AF99" i="1"/>
  <c r="AG99" i="1" s="1"/>
  <c r="AH99" i="1" s="1"/>
  <c r="AJ99" i="1"/>
  <c r="AF83" i="1"/>
  <c r="AG83" i="1" s="1"/>
  <c r="AH83" i="1" s="1"/>
  <c r="AJ83" i="1"/>
  <c r="AF98" i="1"/>
  <c r="AG98" i="1" s="1"/>
  <c r="AH98" i="1" s="1"/>
  <c r="AJ98" i="1"/>
  <c r="AF30" i="1"/>
  <c r="AG30" i="1" s="1"/>
  <c r="AH30" i="1" s="1"/>
  <c r="AJ30" i="1"/>
  <c r="AF44" i="1"/>
  <c r="AG44" i="1" s="1"/>
  <c r="AH44" i="1" s="1"/>
  <c r="AJ44" i="1"/>
  <c r="AF102" i="1"/>
  <c r="AG102" i="1" s="1"/>
  <c r="AH102" i="1" s="1"/>
  <c r="AJ102" i="1"/>
  <c r="AF79" i="1"/>
  <c r="AG79" i="1" s="1"/>
  <c r="AH79" i="1" s="1"/>
  <c r="AJ79" i="1"/>
  <c r="AF81" i="1"/>
  <c r="AG81" i="1" s="1"/>
  <c r="AH81" i="1" s="1"/>
  <c r="AJ81" i="1"/>
  <c r="AF16" i="1"/>
  <c r="AG16" i="1" s="1"/>
  <c r="AH16" i="1" s="1"/>
  <c r="AJ16" i="1"/>
  <c r="AF20" i="1"/>
  <c r="AG20" i="1" s="1"/>
  <c r="AH20" i="1" s="1"/>
  <c r="AJ20" i="1"/>
  <c r="AF26" i="1"/>
  <c r="AG26" i="1" s="1"/>
  <c r="AH26" i="1" s="1"/>
  <c r="AJ26" i="1"/>
  <c r="AF46" i="1"/>
  <c r="AG46" i="1" s="1"/>
  <c r="AH46" i="1" s="1"/>
  <c r="AJ46" i="1"/>
  <c r="AF45" i="1"/>
  <c r="AG45" i="1" s="1"/>
  <c r="AH45" i="1" s="1"/>
  <c r="AJ45" i="1"/>
  <c r="AF25" i="1"/>
  <c r="AG25" i="1" s="1"/>
  <c r="AH25" i="1" s="1"/>
  <c r="AJ25" i="1"/>
  <c r="AF40" i="1"/>
  <c r="AG40" i="1" s="1"/>
  <c r="AH40" i="1" s="1"/>
  <c r="AJ40" i="1"/>
  <c r="AF39" i="1"/>
  <c r="AG39" i="1" s="1"/>
  <c r="AH39" i="1" s="1"/>
  <c r="AJ39" i="1"/>
  <c r="AF67" i="1"/>
  <c r="AG67" i="1" s="1"/>
  <c r="AH67" i="1" s="1"/>
  <c r="AJ67" i="1"/>
  <c r="AF75" i="1"/>
  <c r="AG75" i="1" s="1"/>
  <c r="AH75" i="1" s="1"/>
  <c r="AJ75" i="1"/>
  <c r="AF74" i="1"/>
  <c r="AG74" i="1" s="1"/>
  <c r="AH74" i="1" s="1"/>
  <c r="AJ74" i="1"/>
  <c r="AF21" i="1"/>
  <c r="AG21" i="1" s="1"/>
  <c r="AH21" i="1" s="1"/>
  <c r="AJ21" i="1"/>
  <c r="AF50" i="1"/>
  <c r="AG50" i="1" s="1"/>
  <c r="AH50" i="1" s="1"/>
  <c r="AJ50" i="1"/>
  <c r="AF53" i="1"/>
  <c r="AG53" i="1" s="1"/>
  <c r="AH53" i="1" s="1"/>
  <c r="AJ53" i="1"/>
  <c r="AF42" i="1"/>
  <c r="AG42" i="1" s="1"/>
  <c r="AH42" i="1" s="1"/>
  <c r="AJ42" i="1"/>
  <c r="AF91" i="1"/>
  <c r="AG91" i="1" s="1"/>
  <c r="AH91" i="1" s="1"/>
  <c r="AJ91" i="1"/>
  <c r="AF101" i="1"/>
  <c r="AG101" i="1" s="1"/>
  <c r="AH101" i="1" s="1"/>
  <c r="AJ101" i="1"/>
  <c r="AF77" i="1"/>
  <c r="AG77" i="1" s="1"/>
  <c r="AH77" i="1" s="1"/>
  <c r="AJ77" i="1"/>
  <c r="AF72" i="1"/>
  <c r="AG72" i="1" s="1"/>
  <c r="AH72" i="1" s="1"/>
  <c r="AJ72" i="1"/>
  <c r="AF89" i="1"/>
  <c r="AG89" i="1" s="1"/>
  <c r="AH89" i="1" s="1"/>
  <c r="AJ89" i="1"/>
  <c r="AF93" i="1"/>
  <c r="AG93" i="1" s="1"/>
  <c r="AH93" i="1" s="1"/>
  <c r="AJ93" i="1"/>
  <c r="AF47" i="1"/>
  <c r="AG47" i="1" s="1"/>
  <c r="AH47" i="1" s="1"/>
  <c r="AJ47" i="1"/>
  <c r="AF54" i="1"/>
  <c r="AG54" i="1" s="1"/>
  <c r="AH54" i="1" s="1"/>
  <c r="AJ54" i="1"/>
  <c r="AF52" i="1"/>
  <c r="AG52" i="1" s="1"/>
  <c r="AH52" i="1" s="1"/>
  <c r="AJ52" i="1"/>
  <c r="AF48" i="1"/>
  <c r="AG48" i="1" s="1"/>
  <c r="AH48" i="1" s="1"/>
  <c r="AJ48" i="1"/>
  <c r="AF86" i="1"/>
  <c r="AG86" i="1" s="1"/>
  <c r="AH86" i="1" s="1"/>
  <c r="AJ86" i="1"/>
  <c r="AF70" i="1"/>
  <c r="AG70" i="1" s="1"/>
  <c r="AH70" i="1" s="1"/>
  <c r="AJ70" i="1"/>
  <c r="AF85" i="1"/>
  <c r="AG85" i="1" s="1"/>
  <c r="AH85" i="1" s="1"/>
  <c r="AJ85" i="1"/>
  <c r="AF78" i="1"/>
  <c r="AG78" i="1" s="1"/>
  <c r="AH78" i="1" s="1"/>
  <c r="AJ78" i="1"/>
  <c r="AF87" i="1"/>
  <c r="AG87" i="1" s="1"/>
  <c r="AH87" i="1" s="1"/>
  <c r="AJ87" i="1"/>
  <c r="AF82" i="1"/>
  <c r="AG82" i="1" s="1"/>
  <c r="AH82" i="1" s="1"/>
  <c r="AJ82" i="1"/>
  <c r="AF73" i="1"/>
  <c r="AG73" i="1" s="1"/>
  <c r="AH73" i="1" s="1"/>
  <c r="AJ73" i="1"/>
  <c r="AF90" i="1"/>
  <c r="AG90" i="1" s="1"/>
  <c r="AH90" i="1" s="1"/>
  <c r="AJ90" i="1"/>
  <c r="AF103" i="1"/>
  <c r="AG103" i="1" s="1"/>
  <c r="AH103" i="1" s="1"/>
  <c r="AJ103" i="1"/>
  <c r="AF88" i="1"/>
  <c r="AG88" i="1" s="1"/>
  <c r="AH88" i="1" s="1"/>
  <c r="AJ88" i="1"/>
  <c r="AF69" i="1"/>
  <c r="AG69" i="1" s="1"/>
  <c r="AH69" i="1" s="1"/>
  <c r="AJ69" i="1"/>
  <c r="AF37" i="1"/>
  <c r="AG37" i="1" s="1"/>
  <c r="AH37" i="1" s="1"/>
  <c r="AJ37" i="1"/>
  <c r="AF29" i="1"/>
  <c r="AG29" i="1" s="1"/>
  <c r="AH29" i="1" s="1"/>
  <c r="AJ29" i="1"/>
  <c r="AF34" i="1"/>
  <c r="AG34" i="1" s="1"/>
  <c r="AH34" i="1" s="1"/>
  <c r="AJ34" i="1"/>
  <c r="AF33" i="1"/>
  <c r="AG33" i="1" s="1"/>
  <c r="AH33" i="1" s="1"/>
  <c r="AJ33" i="1"/>
  <c r="AF35" i="1"/>
  <c r="AG35" i="1" s="1"/>
  <c r="AH35" i="1" s="1"/>
  <c r="AJ35" i="1"/>
  <c r="AF19" i="1"/>
  <c r="AG19" i="1" s="1"/>
  <c r="AH19" i="1" s="1"/>
  <c r="AJ19" i="1"/>
  <c r="AF24" i="1"/>
  <c r="AG24" i="1" s="1"/>
  <c r="AH24" i="1" s="1"/>
  <c r="AJ24" i="1"/>
  <c r="AF65" i="1"/>
  <c r="AG65" i="1" s="1"/>
  <c r="AH65" i="1" s="1"/>
  <c r="AF92" i="1"/>
  <c r="AG92" i="1" s="1"/>
  <c r="AH92" i="1" s="1"/>
  <c r="AF80" i="1"/>
  <c r="AG80" i="1" s="1"/>
  <c r="AH80" i="1" s="1"/>
  <c r="AJ63" i="1" l="1"/>
  <c r="AJ64" i="1"/>
  <c r="AF64" i="1"/>
  <c r="AG64" i="1" s="1"/>
  <c r="AH64" i="1" s="1"/>
  <c r="AF63" i="1" l="1"/>
  <c r="AG63" i="1" s="1"/>
  <c r="AH63" i="1" s="1"/>
  <c r="AJ62" i="1"/>
  <c r="AJ61" i="1" l="1"/>
  <c r="AF62" i="1"/>
  <c r="AG62" i="1" s="1"/>
  <c r="AH62" i="1" s="1"/>
  <c r="AJ60" i="1" l="1"/>
  <c r="AF61" i="1"/>
  <c r="AG61" i="1" s="1"/>
  <c r="AH61" i="1" s="1"/>
  <c r="AJ59" i="1" l="1"/>
  <c r="AF60" i="1"/>
  <c r="AG60" i="1" s="1"/>
  <c r="AH60" i="1" s="1"/>
  <c r="AJ58" i="1" l="1"/>
  <c r="AF59" i="1"/>
  <c r="AG59" i="1" s="1"/>
  <c r="AH59" i="1" s="1"/>
  <c r="AJ57" i="1" l="1"/>
  <c r="AF58" i="1"/>
  <c r="AG58" i="1" s="1"/>
  <c r="AH58" i="1" s="1"/>
  <c r="AJ56" i="1" l="1"/>
  <c r="AF57" i="1"/>
  <c r="AG57" i="1" s="1"/>
  <c r="AH57" i="1" s="1"/>
  <c r="AJ55" i="1"/>
  <c r="AF56" i="1"/>
  <c r="AG56" i="1" s="1"/>
  <c r="AH56" i="1" s="1"/>
  <c r="AF55" i="1" l="1"/>
  <c r="AG55" i="1" s="1"/>
  <c r="AH55" i="1" s="1"/>
  <c r="AB10" i="1" l="1"/>
  <c r="F29" i="1" s="1"/>
  <c r="F30" i="1"/>
  <c r="F31" i="1" l="1"/>
  <c r="F36" i="1" s="1"/>
  <c r="AN15" i="1" s="1"/>
  <c r="F32" i="1" l="1"/>
  <c r="F35" i="1"/>
  <c r="AO15" i="1" s="1"/>
  <c r="AU17" i="1" l="1"/>
  <c r="F37" i="1"/>
  <c r="AY16" i="1"/>
  <c r="AY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tc={0EF0CD04-4124-45C7-88FE-718AD76952C5}</author>
    <author>tc={9FC27D92-463B-42A1-AF39-83CCA64FDEA1}</author>
  </authors>
  <commentList>
    <comment ref="AM15" authorId="0" shapeId="0" xr:uid="{0EF0CD04-4124-45C7-88FE-718AD76952C5}">
      <text>
        <t>[Threaded comment]
Your version of Excel allows you to read this threaded comment; however, any edits to it will get removed if the file is opened in a newer version of Excel. Learn more: https://go.microsoft.com/fwlink/?linkid=870924
Comment:
    Volatile Rand() functions included to force recalculation of table</t>
      </text>
    </comment>
    <comment ref="AD55" authorId="1" shapeId="0" xr:uid="{9FC27D92-463B-42A1-AF39-83CCA64FDEA1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transition between risk asset mix without borrowing and risk asset mix with borrowing</t>
      </text>
    </comment>
  </commentList>
</comments>
</file>

<file path=xl/sharedStrings.xml><?xml version="1.0" encoding="utf-8"?>
<sst xmlns="http://schemas.openxmlformats.org/spreadsheetml/2006/main" count="78" uniqueCount="64">
  <si>
    <t>Equities</t>
  </si>
  <si>
    <t>Cash</t>
  </si>
  <si>
    <t>S&amp;P/ASX200 Accumulation Index returned approximately 9.3% p.a. from inception in June 1992 to end January 2019</t>
  </si>
  <si>
    <t>Notes/Comments</t>
  </si>
  <si>
    <t>Uncorrelated asset</t>
  </si>
  <si>
    <t>Borrowing</t>
  </si>
  <si>
    <t>Assumption</t>
  </si>
  <si>
    <t>Total</t>
  </si>
  <si>
    <t>Best equities proportion of risk assets</t>
  </si>
  <si>
    <t>Risk Appetite</t>
  </si>
  <si>
    <t>Best equities proportion if borrowing</t>
  </si>
  <si>
    <t>Sensitivity of Sharpe Ratio to Equity Proportion of Risk Assets</t>
  </si>
  <si>
    <t>Gap</t>
  </si>
  <si>
    <t>Sharpe(1)</t>
  </si>
  <si>
    <t>Sharpe(2)</t>
  </si>
  <si>
    <t>Equities (%)</t>
  </si>
  <si>
    <t>Cash (%)</t>
  </si>
  <si>
    <t>Uncorrelated (%)</t>
  </si>
  <si>
    <t>Volatility (%)</t>
  </si>
  <si>
    <t>RESULTS</t>
  </si>
  <si>
    <t>ASSUMPTIONS</t>
  </si>
  <si>
    <t>Expected return p.a.</t>
  </si>
  <si>
    <t>Expected volatility p.a.</t>
  </si>
  <si>
    <t>Risk-free return p.a.</t>
  </si>
  <si>
    <t>Investor's cost to borrow p.a.</t>
  </si>
  <si>
    <t>PORTFOLIO CALCULATOR - CASH+EQUITIES+UNCORRELATED ASSET</t>
  </si>
  <si>
    <t>Investor's desired volatility p.a.</t>
  </si>
  <si>
    <t>Expected Portfolio Performance</t>
  </si>
  <si>
    <t>S&amp;P/ASX200 Accumulation Index 3 year historical volatility at end January 2019 is approximately 11.6% p.a.</t>
  </si>
  <si>
    <t>"Big Four" mortgage rates are in the region of 4% as at January 2019</t>
  </si>
  <si>
    <t>= User input</t>
  </si>
  <si>
    <t>Assessment of individual investor's risk preferences</t>
  </si>
  <si>
    <t>Instrument</t>
  </si>
  <si>
    <t>Return(1)</t>
  </si>
  <si>
    <t>Return(2)</t>
  </si>
  <si>
    <t>Australian 10-year bond yield is approximately 2.2% as at January 2019</t>
  </si>
  <si>
    <t>Chart Calculations</t>
  </si>
  <si>
    <t>Approx. probability of loss in any year</t>
  </si>
  <si>
    <t>Best cash proportion incl. uncorrelated</t>
  </si>
  <si>
    <t>% of risk assets in equities (input)</t>
  </si>
  <si>
    <t>% of risk assets in uncorrelated (calc)</t>
  </si>
  <si>
    <t>Equities(%)</t>
  </si>
  <si>
    <t>Pref_x</t>
  </si>
  <si>
    <t>Pref_y</t>
  </si>
  <si>
    <t>Data to Plot</t>
  </si>
  <si>
    <t>(1)_x</t>
  </si>
  <si>
    <t>(1)_y</t>
  </si>
  <si>
    <t>(2)_x</t>
  </si>
  <si>
    <t>(2)_y</t>
  </si>
  <si>
    <t>Excluding</t>
  </si>
  <si>
    <t>Uncorrelated</t>
  </si>
  <si>
    <t>Asset</t>
  </si>
  <si>
    <t>Including</t>
  </si>
  <si>
    <t>Cash/(Borrowing*)</t>
  </si>
  <si>
    <t>Notes:</t>
  </si>
  <si>
    <t>* Maximum permissable borrowing of 100%</t>
  </si>
  <si>
    <t>Indicated Portfolio Allocations</t>
  </si>
  <si>
    <t>Vol(1)</t>
  </si>
  <si>
    <t>Vol(2)</t>
  </si>
  <si>
    <t>Estimated future uncorrelated asset return. eg. MAPF target return is in the region of 10% p.a.</t>
  </si>
  <si>
    <t>Portfolio Mix</t>
  </si>
  <si>
    <t>Optimal Cash and Equities Proportions</t>
  </si>
  <si>
    <t>Equities % of risk</t>
  </si>
  <si>
    <t>Estimated future uncorrelated asset volatility. eg. MAPF target volatility is around 10%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</si>
</sst>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%;\(0.0%\)"/>
    <numFmt numFmtId="166" formatCode="0.0000"/>
    <numFmt numFmtId="167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sz val="11"/>
      <name val="Palatino Linotype"/>
      <family val="1"/>
    </font>
    <font>
      <b/>
      <u/>
      <sz val="14"/>
      <color theme="1"/>
      <name val="Palatino Linotype"/>
      <family val="1"/>
    </font>
    <font>
      <b/>
      <sz val="12"/>
      <name val="Palatino Linotype"/>
      <family val="1"/>
    </font>
    <font>
      <b/>
      <u/>
      <sz val="12"/>
      <color theme="1"/>
      <name val="Palatino Linotype"/>
      <family val="1"/>
    </font>
    <font>
      <i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quotePrefix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0" fontId="2" fillId="3" borderId="0" xfId="0" applyNumberFormat="1" applyFont="1" applyFill="1" applyAlignment="1">
      <alignment horizontal="right"/>
    </xf>
    <xf numFmtId="10" fontId="2" fillId="3" borderId="0" xfId="0" applyNumberFormat="1" applyFont="1" applyFill="1"/>
    <xf numFmtId="0" fontId="4" fillId="3" borderId="0" xfId="0" applyFont="1" applyFill="1"/>
    <xf numFmtId="164" fontId="2" fillId="2" borderId="0" xfId="0" applyNumberFormat="1" applyFont="1" applyFill="1" applyAlignment="1">
      <alignment horizontal="right"/>
    </xf>
    <xf numFmtId="9" fontId="2" fillId="3" borderId="0" xfId="0" applyNumberFormat="1" applyFont="1" applyFill="1"/>
    <xf numFmtId="9" fontId="2" fillId="3" borderId="0" xfId="0" applyNumberFormat="1" applyFont="1" applyFill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0" xfId="1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1" xfId="0" applyFont="1" applyFill="1" applyBorder="1"/>
    <xf numFmtId="164" fontId="2" fillId="3" borderId="0" xfId="0" applyNumberFormat="1" applyFont="1" applyFill="1" applyAlignment="1">
      <alignment horizontal="right"/>
    </xf>
    <xf numFmtId="164" fontId="2" fillId="3" borderId="1" xfId="1" applyNumberFormat="1" applyFont="1" applyFill="1" applyBorder="1" applyAlignment="1">
      <alignment horizontal="right"/>
    </xf>
    <xf numFmtId="165" fontId="2" fillId="3" borderId="0" xfId="0" applyNumberFormat="1" applyFont="1" applyFill="1" applyAlignment="1">
      <alignment horizontal="right"/>
    </xf>
    <xf numFmtId="10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164" fontId="2" fillId="3" borderId="0" xfId="0" applyNumberFormat="1" applyFont="1" applyFill="1"/>
    <xf numFmtId="164" fontId="2" fillId="3" borderId="0" xfId="1" applyNumberFormat="1" applyFont="1" applyFill="1"/>
    <xf numFmtId="9" fontId="2" fillId="3" borderId="0" xfId="1" applyFont="1" applyFill="1"/>
    <xf numFmtId="10" fontId="2" fillId="3" borderId="0" xfId="1" applyNumberFormat="1" applyFont="1" applyFill="1"/>
    <xf numFmtId="165" fontId="4" fillId="3" borderId="0" xfId="0" applyNumberFormat="1" applyFont="1" applyFill="1" applyAlignment="1">
      <alignment horizontal="right"/>
    </xf>
    <xf numFmtId="0" fontId="9" fillId="0" borderId="0" xfId="0" applyFont="1"/>
    <xf numFmtId="164" fontId="2" fillId="3" borderId="1" xfId="0" applyNumberFormat="1" applyFont="1" applyFill="1" applyBorder="1"/>
    <xf numFmtId="166" fontId="2" fillId="3" borderId="0" xfId="0" applyNumberFormat="1" applyFont="1" applyFill="1"/>
    <xf numFmtId="164" fontId="2" fillId="3" borderId="3" xfId="0" applyNumberFormat="1" applyFont="1" applyFill="1" applyBorder="1"/>
    <xf numFmtId="9" fontId="2" fillId="3" borderId="3" xfId="0" applyNumberFormat="1" applyFont="1" applyFill="1" applyBorder="1"/>
    <xf numFmtId="164" fontId="2" fillId="3" borderId="3" xfId="1" applyNumberFormat="1" applyFont="1" applyFill="1" applyBorder="1"/>
    <xf numFmtId="0" fontId="2" fillId="3" borderId="3" xfId="0" applyFont="1" applyFill="1" applyBorder="1"/>
    <xf numFmtId="9" fontId="2" fillId="3" borderId="1" xfId="0" applyNumberFormat="1" applyFont="1" applyFill="1" applyBorder="1"/>
    <xf numFmtId="164" fontId="2" fillId="3" borderId="1" xfId="1" applyNumberFormat="1" applyFont="1" applyFill="1" applyBorder="1"/>
    <xf numFmtId="9" fontId="2" fillId="3" borderId="1" xfId="1" applyFont="1" applyFill="1" applyBorder="1"/>
    <xf numFmtId="165" fontId="2" fillId="3" borderId="0" xfId="0" applyNumberFormat="1" applyFont="1" applyFill="1"/>
    <xf numFmtId="167" fontId="2" fillId="3" borderId="0" xfId="0" applyNumberFormat="1" applyFont="1" applyFill="1"/>
    <xf numFmtId="0" fontId="8" fillId="3" borderId="0" xfId="0" applyFont="1" applyFill="1"/>
    <xf numFmtId="164" fontId="2" fillId="3" borderId="0" xfId="1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10" fillId="3" borderId="0" xfId="0" applyFont="1" applyFill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5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4" fontId="2" fillId="3" borderId="5" xfId="1" applyNumberFormat="1" applyFont="1" applyFill="1" applyBorder="1" applyAlignment="1">
      <alignment horizontal="left"/>
    </xf>
    <xf numFmtId="9" fontId="2" fillId="3" borderId="5" xfId="0" applyNumberFormat="1" applyFont="1" applyFill="1" applyBorder="1" applyAlignment="1">
      <alignment horizontal="left"/>
    </xf>
    <xf numFmtId="164" fontId="3" fillId="3" borderId="5" xfId="1" applyNumberFormat="1" applyFont="1" applyFill="1" applyBorder="1" applyAlignment="1">
      <alignment horizontal="left"/>
    </xf>
    <xf numFmtId="164" fontId="3" fillId="3" borderId="5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DDD4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Excluding Uncorrelated Asset</c:v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Calculator!$AQ$16:$AQ$96</c:f>
              <c:numCache>
                <c:formatCode>0.0%</c:formatCode>
                <c:ptCount val="81"/>
                <c:pt idx="0">
                  <c:v>2.5000003141112798E-2</c:v>
                </c:pt>
                <c:pt idx="1">
                  <c:v>2.6562536474587225E-2</c:v>
                </c:pt>
                <c:pt idx="2">
                  <c:v>2.812503449884678E-2</c:v>
                </c:pt>
                <c:pt idx="3">
                  <c:v>2.9687512313001391E-2</c:v>
                </c:pt>
                <c:pt idx="4">
                  <c:v>3.1250040342793613E-2</c:v>
                </c:pt>
                <c:pt idx="5">
                  <c:v>3.2812573444114944E-2</c:v>
                </c:pt>
                <c:pt idx="6">
                  <c:v>3.4375064729039471E-2</c:v>
                </c:pt>
                <c:pt idx="7">
                  <c:v>3.5937558790646223E-2</c:v>
                </c:pt>
                <c:pt idx="8">
                  <c:v>3.7500034305277867E-2</c:v>
                </c:pt>
                <c:pt idx="9">
                  <c:v>3.906250513876551E-2</c:v>
                </c:pt>
                <c:pt idx="10">
                  <c:v>4.0625013655875356E-2</c:v>
                </c:pt>
                <c:pt idx="11">
                  <c:v>4.2187581797175785E-2</c:v>
                </c:pt>
                <c:pt idx="12">
                  <c:v>4.375006903638589E-2</c:v>
                </c:pt>
                <c:pt idx="13">
                  <c:v>4.5312573999155496E-2</c:v>
                </c:pt>
                <c:pt idx="14">
                  <c:v>4.6875000125335332E-2</c:v>
                </c:pt>
                <c:pt idx="15">
                  <c:v>4.8437533996773766E-2</c:v>
                </c:pt>
                <c:pt idx="16">
                  <c:v>5.0000014014591032E-2</c:v>
                </c:pt>
                <c:pt idx="17">
                  <c:v>5.1562533961056749E-2</c:v>
                </c:pt>
                <c:pt idx="18">
                  <c:v>5.3125052929299497E-2</c:v>
                </c:pt>
                <c:pt idx="19">
                  <c:v>5.4687537845676509E-2</c:v>
                </c:pt>
                <c:pt idx="20">
                  <c:v>5.62500884535398E-2</c:v>
                </c:pt>
                <c:pt idx="21">
                  <c:v>5.7812501716520977E-2</c:v>
                </c:pt>
                <c:pt idx="22">
                  <c:v>5.9375041429990352E-2</c:v>
                </c:pt>
                <c:pt idx="23">
                  <c:v>6.0937545415926636E-2</c:v>
                </c:pt>
                <c:pt idx="24">
                  <c:v>6.2500050369763013E-2</c:v>
                </c:pt>
                <c:pt idx="25">
                  <c:v>6.4062511697094399E-2</c:v>
                </c:pt>
                <c:pt idx="26">
                  <c:v>6.5625066941425114E-2</c:v>
                </c:pt>
                <c:pt idx="27">
                  <c:v>6.7187572584072805E-2</c:v>
                </c:pt>
                <c:pt idx="28">
                  <c:v>6.8750045935687024E-2</c:v>
                </c:pt>
                <c:pt idx="29">
                  <c:v>7.0312525650865862E-2</c:v>
                </c:pt>
                <c:pt idx="30">
                  <c:v>7.1875023662762924E-2</c:v>
                </c:pt>
                <c:pt idx="31">
                  <c:v>7.3437569902738101E-2</c:v>
                </c:pt>
                <c:pt idx="32">
                  <c:v>7.5000080363294891E-2</c:v>
                </c:pt>
                <c:pt idx="33">
                  <c:v>7.656251936540906E-2</c:v>
                </c:pt>
                <c:pt idx="34">
                  <c:v>7.8125076504122176E-2</c:v>
                </c:pt>
                <c:pt idx="35">
                  <c:v>7.9687527687296006E-2</c:v>
                </c:pt>
                <c:pt idx="36">
                  <c:v>8.1250058871015329E-2</c:v>
                </c:pt>
                <c:pt idx="37">
                  <c:v>8.2812516813241491E-2</c:v>
                </c:pt>
                <c:pt idx="38">
                  <c:v>8.4375089957709495E-2</c:v>
                </c:pt>
                <c:pt idx="39">
                  <c:v>8.5937537441449108E-2</c:v>
                </c:pt>
                <c:pt idx="40">
                  <c:v>8.7500019963954984E-2</c:v>
                </c:pt>
                <c:pt idx="41">
                  <c:v>8.9062594447243418E-2</c:v>
                </c:pt>
                <c:pt idx="42">
                  <c:v>8.9062594447243418E-2</c:v>
                </c:pt>
                <c:pt idx="43">
                  <c:v>8.9062594447243418E-2</c:v>
                </c:pt>
                <c:pt idx="44">
                  <c:v>8.9062594447243418E-2</c:v>
                </c:pt>
                <c:pt idx="45">
                  <c:v>8.9062594447243418E-2</c:v>
                </c:pt>
                <c:pt idx="46">
                  <c:v>8.9062594447243418E-2</c:v>
                </c:pt>
                <c:pt idx="47">
                  <c:v>8.9062594447243418E-2</c:v>
                </c:pt>
                <c:pt idx="48">
                  <c:v>8.9062594447243418E-2</c:v>
                </c:pt>
                <c:pt idx="49">
                  <c:v>8.9062594447243418E-2</c:v>
                </c:pt>
                <c:pt idx="50">
                  <c:v>8.9062594447243418E-2</c:v>
                </c:pt>
                <c:pt idx="51">
                  <c:v>8.9062594447243418E-2</c:v>
                </c:pt>
                <c:pt idx="52">
                  <c:v>8.9062594447243418E-2</c:v>
                </c:pt>
                <c:pt idx="53">
                  <c:v>8.9062594447243418E-2</c:v>
                </c:pt>
                <c:pt idx="54">
                  <c:v>8.9062594447243418E-2</c:v>
                </c:pt>
                <c:pt idx="55">
                  <c:v>8.9062594447243418E-2</c:v>
                </c:pt>
                <c:pt idx="56">
                  <c:v>8.9062594447243418E-2</c:v>
                </c:pt>
                <c:pt idx="57">
                  <c:v>8.9062594447243418E-2</c:v>
                </c:pt>
                <c:pt idx="58">
                  <c:v>8.9062594447243418E-2</c:v>
                </c:pt>
                <c:pt idx="59">
                  <c:v>8.9062594447243418E-2</c:v>
                </c:pt>
                <c:pt idx="60">
                  <c:v>8.9062594447243418E-2</c:v>
                </c:pt>
                <c:pt idx="61">
                  <c:v>8.9062594447243418E-2</c:v>
                </c:pt>
                <c:pt idx="62">
                  <c:v>8.9062594447243418E-2</c:v>
                </c:pt>
                <c:pt idx="63">
                  <c:v>8.9062594447243418E-2</c:v>
                </c:pt>
                <c:pt idx="64">
                  <c:v>8.9062594447243418E-2</c:v>
                </c:pt>
                <c:pt idx="65">
                  <c:v>8.9062594447243418E-2</c:v>
                </c:pt>
                <c:pt idx="66">
                  <c:v>8.9062594447243418E-2</c:v>
                </c:pt>
                <c:pt idx="67">
                  <c:v>8.9062594447243418E-2</c:v>
                </c:pt>
                <c:pt idx="68">
                  <c:v>8.9062594447243418E-2</c:v>
                </c:pt>
                <c:pt idx="69">
                  <c:v>8.9062594447243418E-2</c:v>
                </c:pt>
                <c:pt idx="70">
                  <c:v>8.9062594447243418E-2</c:v>
                </c:pt>
                <c:pt idx="71">
                  <c:v>8.9062594447243418E-2</c:v>
                </c:pt>
                <c:pt idx="72">
                  <c:v>8.9062594447243418E-2</c:v>
                </c:pt>
                <c:pt idx="73">
                  <c:v>8.9062594447243418E-2</c:v>
                </c:pt>
                <c:pt idx="74">
                  <c:v>8.9062594447243418E-2</c:v>
                </c:pt>
                <c:pt idx="75">
                  <c:v>8.9062594447243418E-2</c:v>
                </c:pt>
                <c:pt idx="76">
                  <c:v>8.9062594447243418E-2</c:v>
                </c:pt>
                <c:pt idx="77">
                  <c:v>8.9062594447243418E-2</c:v>
                </c:pt>
                <c:pt idx="78">
                  <c:v>8.9062594447243418E-2</c:v>
                </c:pt>
                <c:pt idx="79">
                  <c:v>8.9062594447243418E-2</c:v>
                </c:pt>
                <c:pt idx="80">
                  <c:v>8.9062594447243418E-2</c:v>
                </c:pt>
              </c:numCache>
            </c:numRef>
          </c:xVal>
          <c:yVal>
            <c:numRef>
              <c:f>Calculator!$AR$16:$AR$96</c:f>
              <c:numCache>
                <c:formatCode>0.0%</c:formatCode>
                <c:ptCount val="8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1.4999999999999999E-2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2.5000000000000001E-2</c:v>
                </c:pt>
                <c:pt idx="11">
                  <c:v>2.75E-2</c:v>
                </c:pt>
                <c:pt idx="12">
                  <c:v>0.03</c:v>
                </c:pt>
                <c:pt idx="13">
                  <c:v>3.2500000000000001E-2</c:v>
                </c:pt>
                <c:pt idx="14">
                  <c:v>3.5000000000000003E-2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4.4999999999999998E-2</c:v>
                </c:pt>
                <c:pt idx="19">
                  <c:v>4.7500000000000001E-2</c:v>
                </c:pt>
                <c:pt idx="20">
                  <c:v>0.05</c:v>
                </c:pt>
                <c:pt idx="21">
                  <c:v>5.2499999999999998E-2</c:v>
                </c:pt>
                <c:pt idx="22">
                  <c:v>5.5E-2</c:v>
                </c:pt>
                <c:pt idx="23">
                  <c:v>5.7500000000000002E-2</c:v>
                </c:pt>
                <c:pt idx="24">
                  <c:v>0.06</c:v>
                </c:pt>
                <c:pt idx="25">
                  <c:v>6.25E-2</c:v>
                </c:pt>
                <c:pt idx="26">
                  <c:v>6.5000000000000002E-2</c:v>
                </c:pt>
                <c:pt idx="27">
                  <c:v>6.7500000000000004E-2</c:v>
                </c:pt>
                <c:pt idx="28">
                  <c:v>7.0000000000000007E-2</c:v>
                </c:pt>
                <c:pt idx="29">
                  <c:v>7.2499999999999995E-2</c:v>
                </c:pt>
                <c:pt idx="30">
                  <c:v>7.4999999999999997E-2</c:v>
                </c:pt>
                <c:pt idx="31">
                  <c:v>7.7499999999999999E-2</c:v>
                </c:pt>
                <c:pt idx="32">
                  <c:v>0.08</c:v>
                </c:pt>
                <c:pt idx="33">
                  <c:v>8.2500000000000004E-2</c:v>
                </c:pt>
                <c:pt idx="34">
                  <c:v>8.5000000000000006E-2</c:v>
                </c:pt>
                <c:pt idx="35">
                  <c:v>8.7499999999999994E-2</c:v>
                </c:pt>
                <c:pt idx="36">
                  <c:v>0.09</c:v>
                </c:pt>
                <c:pt idx="37">
                  <c:v>9.2499999999999999E-2</c:v>
                </c:pt>
                <c:pt idx="38">
                  <c:v>9.5000000000000001E-2</c:v>
                </c:pt>
                <c:pt idx="39">
                  <c:v>9.7500000000000003E-2</c:v>
                </c:pt>
                <c:pt idx="40">
                  <c:v>0.1</c:v>
                </c:pt>
                <c:pt idx="41">
                  <c:v>0.10249999999999999</c:v>
                </c:pt>
                <c:pt idx="42">
                  <c:v>0.10249999999999999</c:v>
                </c:pt>
                <c:pt idx="43">
                  <c:v>0.10249999999999999</c:v>
                </c:pt>
                <c:pt idx="44">
                  <c:v>0.10249999999999999</c:v>
                </c:pt>
                <c:pt idx="45">
                  <c:v>0.10249999999999999</c:v>
                </c:pt>
                <c:pt idx="46">
                  <c:v>0.10249999999999999</c:v>
                </c:pt>
                <c:pt idx="47">
                  <c:v>0.10249999999999999</c:v>
                </c:pt>
                <c:pt idx="48">
                  <c:v>0.10249999999999999</c:v>
                </c:pt>
                <c:pt idx="49">
                  <c:v>0.10249999999999999</c:v>
                </c:pt>
                <c:pt idx="50">
                  <c:v>0.10249999999999999</c:v>
                </c:pt>
                <c:pt idx="51">
                  <c:v>0.10249999999999999</c:v>
                </c:pt>
                <c:pt idx="52">
                  <c:v>0.10249999999999999</c:v>
                </c:pt>
                <c:pt idx="53">
                  <c:v>0.10249999999999999</c:v>
                </c:pt>
                <c:pt idx="54">
                  <c:v>0.10249999999999999</c:v>
                </c:pt>
                <c:pt idx="55">
                  <c:v>0.10249999999999999</c:v>
                </c:pt>
                <c:pt idx="56">
                  <c:v>0.10249999999999999</c:v>
                </c:pt>
                <c:pt idx="57">
                  <c:v>0.10249999999999999</c:v>
                </c:pt>
                <c:pt idx="58">
                  <c:v>0.10249999999999999</c:v>
                </c:pt>
                <c:pt idx="59">
                  <c:v>0.10249999999999999</c:v>
                </c:pt>
                <c:pt idx="60">
                  <c:v>0.10249999999999999</c:v>
                </c:pt>
                <c:pt idx="61">
                  <c:v>0.10249999999999999</c:v>
                </c:pt>
                <c:pt idx="62">
                  <c:v>0.10249999999999999</c:v>
                </c:pt>
                <c:pt idx="63">
                  <c:v>0.10249999999999999</c:v>
                </c:pt>
                <c:pt idx="64">
                  <c:v>0.10249999999999999</c:v>
                </c:pt>
                <c:pt idx="65">
                  <c:v>0.10249999999999999</c:v>
                </c:pt>
                <c:pt idx="66">
                  <c:v>0.10249999999999999</c:v>
                </c:pt>
                <c:pt idx="67">
                  <c:v>0.10249999999999999</c:v>
                </c:pt>
                <c:pt idx="68">
                  <c:v>0.10249999999999999</c:v>
                </c:pt>
                <c:pt idx="69">
                  <c:v>0.10249999999999999</c:v>
                </c:pt>
                <c:pt idx="70">
                  <c:v>0.10249999999999999</c:v>
                </c:pt>
                <c:pt idx="71">
                  <c:v>0.10249999999999999</c:v>
                </c:pt>
                <c:pt idx="72">
                  <c:v>0.10249999999999999</c:v>
                </c:pt>
                <c:pt idx="73">
                  <c:v>0.10249999999999999</c:v>
                </c:pt>
                <c:pt idx="74">
                  <c:v>0.10249999999999999</c:v>
                </c:pt>
                <c:pt idx="75">
                  <c:v>0.10249999999999999</c:v>
                </c:pt>
                <c:pt idx="76">
                  <c:v>0.10249999999999999</c:v>
                </c:pt>
                <c:pt idx="77">
                  <c:v>0.10249999999999999</c:v>
                </c:pt>
                <c:pt idx="78">
                  <c:v>0.10249999999999999</c:v>
                </c:pt>
                <c:pt idx="79">
                  <c:v>0.10249999999999999</c:v>
                </c:pt>
                <c:pt idx="80">
                  <c:v>0.10249999999999999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8-4D77-BF88-736B475C47F2}"/>
            </c:ext>
          </c:extLst>
        </c:ser>
        <c:ser>
          <c:idx val="1"/>
          <c:order val="1"/>
          <c:tx>
            <c:v>Including Uncorrelated Asset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Calculator!$AS$16:$AS$96</c:f>
              <c:numCache>
                <c:formatCode>0.0%</c:formatCode>
                <c:ptCount val="81"/>
                <c:pt idx="0">
                  <c:v>2.5000059121045675E-2</c:v>
                </c:pt>
                <c:pt idx="1">
                  <c:v>2.6620005035396247E-2</c:v>
                </c:pt>
                <c:pt idx="2">
                  <c:v>2.9860067680634796E-2</c:v>
                </c:pt>
                <c:pt idx="3">
                  <c:v>3.1480035307982927E-2</c:v>
                </c:pt>
                <c:pt idx="4">
                  <c:v>3.3100069098522908E-2</c:v>
                </c:pt>
                <c:pt idx="5">
                  <c:v>3.4720015897248171E-2</c:v>
                </c:pt>
                <c:pt idx="6">
                  <c:v>3.7960047551320091E-2</c:v>
                </c:pt>
                <c:pt idx="7">
                  <c:v>3.9580055892631041E-2</c:v>
                </c:pt>
                <c:pt idx="8">
                  <c:v>4.1200076127344915E-2</c:v>
                </c:pt>
                <c:pt idx="9">
                  <c:v>4.4440083054535895E-2</c:v>
                </c:pt>
                <c:pt idx="10">
                  <c:v>4.6060033528348338E-2</c:v>
                </c:pt>
                <c:pt idx="11">
                  <c:v>4.7680084073581264E-2</c:v>
                </c:pt>
                <c:pt idx="12">
                  <c:v>4.9300086930513784E-2</c:v>
                </c:pt>
                <c:pt idx="13">
                  <c:v>5.2540000561189619E-2</c:v>
                </c:pt>
                <c:pt idx="14">
                  <c:v>5.4160008943812857E-2</c:v>
                </c:pt>
                <c:pt idx="15">
                  <c:v>5.5780034948357246E-2</c:v>
                </c:pt>
                <c:pt idx="16">
                  <c:v>5.9020056692593144E-2</c:v>
                </c:pt>
                <c:pt idx="17">
                  <c:v>6.0640006328521269E-2</c:v>
                </c:pt>
                <c:pt idx="18">
                  <c:v>6.2260038071004095E-2</c:v>
                </c:pt>
                <c:pt idx="19">
                  <c:v>6.3880076064394054E-2</c:v>
                </c:pt>
                <c:pt idx="20">
                  <c:v>6.7120031972631028E-2</c:v>
                </c:pt>
                <c:pt idx="21">
                  <c:v>6.8740012039193832E-2</c:v>
                </c:pt>
                <c:pt idx="22">
                  <c:v>7.0360058758528493E-2</c:v>
                </c:pt>
                <c:pt idx="23">
                  <c:v>7.3600064191746264E-2</c:v>
                </c:pt>
                <c:pt idx="24">
                  <c:v>7.5220078286843614E-2</c:v>
                </c:pt>
                <c:pt idx="25">
                  <c:v>7.6840000124599434E-2</c:v>
                </c:pt>
                <c:pt idx="26">
                  <c:v>7.8460042027507074E-2</c:v>
                </c:pt>
                <c:pt idx="27">
                  <c:v>8.1700038123097493E-2</c:v>
                </c:pt>
                <c:pt idx="28">
                  <c:v>8.3320047113226908E-2</c:v>
                </c:pt>
                <c:pt idx="29">
                  <c:v>8.494004314436962E-2</c:v>
                </c:pt>
                <c:pt idx="30">
                  <c:v>8.8180064382179804E-2</c:v>
                </c:pt>
                <c:pt idx="31">
                  <c:v>8.9645070568174681E-2</c:v>
                </c:pt>
                <c:pt idx="32">
                  <c:v>9.1455055375600031E-2</c:v>
                </c:pt>
                <c:pt idx="33">
                  <c:v>9.2710083187119485E-2</c:v>
                </c:pt>
                <c:pt idx="34">
                  <c:v>9.3965091595673136E-2</c:v>
                </c:pt>
                <c:pt idx="35">
                  <c:v>9.6475011575891834E-2</c:v>
                </c:pt>
                <c:pt idx="36">
                  <c:v>9.7730017993223214E-2</c:v>
                </c:pt>
                <c:pt idx="37">
                  <c:v>9.8985097391869559E-2</c:v>
                </c:pt>
                <c:pt idx="38">
                  <c:v>0.10024000763446234</c:v>
                </c:pt>
                <c:pt idx="39">
                  <c:v>0.10275003272865244</c:v>
                </c:pt>
                <c:pt idx="40">
                  <c:v>0.10400504249787225</c:v>
                </c:pt>
                <c:pt idx="41">
                  <c:v>0.1052600961153969</c:v>
                </c:pt>
                <c:pt idx="42">
                  <c:v>0.1052600961153969</c:v>
                </c:pt>
                <c:pt idx="43">
                  <c:v>0.1052600961153969</c:v>
                </c:pt>
                <c:pt idx="44">
                  <c:v>0.1052600961153969</c:v>
                </c:pt>
                <c:pt idx="45">
                  <c:v>0.1052600961153969</c:v>
                </c:pt>
                <c:pt idx="46">
                  <c:v>0.1052600961153969</c:v>
                </c:pt>
                <c:pt idx="47">
                  <c:v>0.1052600961153969</c:v>
                </c:pt>
                <c:pt idx="48">
                  <c:v>0.1052600961153969</c:v>
                </c:pt>
                <c:pt idx="49">
                  <c:v>0.1052600961153969</c:v>
                </c:pt>
                <c:pt idx="50">
                  <c:v>0.1052600961153969</c:v>
                </c:pt>
                <c:pt idx="51">
                  <c:v>0.1052600961153969</c:v>
                </c:pt>
                <c:pt idx="52">
                  <c:v>0.1052600961153969</c:v>
                </c:pt>
                <c:pt idx="53">
                  <c:v>0.1052600961153969</c:v>
                </c:pt>
                <c:pt idx="54">
                  <c:v>0.1052600961153969</c:v>
                </c:pt>
                <c:pt idx="55">
                  <c:v>0.1052600961153969</c:v>
                </c:pt>
                <c:pt idx="56">
                  <c:v>0.1052600961153969</c:v>
                </c:pt>
                <c:pt idx="57">
                  <c:v>0.1052600961153969</c:v>
                </c:pt>
                <c:pt idx="58">
                  <c:v>0.1052600961153969</c:v>
                </c:pt>
                <c:pt idx="59">
                  <c:v>0.1052600961153969</c:v>
                </c:pt>
                <c:pt idx="60">
                  <c:v>0.1052600961153969</c:v>
                </c:pt>
                <c:pt idx="61">
                  <c:v>0.1052600961153969</c:v>
                </c:pt>
                <c:pt idx="62">
                  <c:v>0.1052600961153969</c:v>
                </c:pt>
                <c:pt idx="63">
                  <c:v>0.1052600961153969</c:v>
                </c:pt>
                <c:pt idx="64">
                  <c:v>0.1052600961153969</c:v>
                </c:pt>
                <c:pt idx="65">
                  <c:v>0.1052600961153969</c:v>
                </c:pt>
                <c:pt idx="66">
                  <c:v>0.1052600961153969</c:v>
                </c:pt>
                <c:pt idx="67">
                  <c:v>0.1052600961153969</c:v>
                </c:pt>
                <c:pt idx="68">
                  <c:v>0.1052600961153969</c:v>
                </c:pt>
                <c:pt idx="69">
                  <c:v>0.1052600961153969</c:v>
                </c:pt>
                <c:pt idx="70">
                  <c:v>0.1052600961153969</c:v>
                </c:pt>
                <c:pt idx="71">
                  <c:v>0.1052600961153969</c:v>
                </c:pt>
                <c:pt idx="72">
                  <c:v>0.1052600961153969</c:v>
                </c:pt>
                <c:pt idx="73">
                  <c:v>0.1052600961153969</c:v>
                </c:pt>
                <c:pt idx="74">
                  <c:v>0.1052600961153969</c:v>
                </c:pt>
                <c:pt idx="75">
                  <c:v>0.1052600961153969</c:v>
                </c:pt>
                <c:pt idx="76">
                  <c:v>0.1052600961153969</c:v>
                </c:pt>
                <c:pt idx="77">
                  <c:v>0.1052600961153969</c:v>
                </c:pt>
                <c:pt idx="78">
                  <c:v>0.1052600961153969</c:v>
                </c:pt>
                <c:pt idx="79">
                  <c:v>0.1052600961153969</c:v>
                </c:pt>
                <c:pt idx="80">
                  <c:v>0.1052600961153969</c:v>
                </c:pt>
              </c:numCache>
            </c:numRef>
          </c:xVal>
          <c:yVal>
            <c:numRef>
              <c:f>Calculator!$AT$16:$AT$96</c:f>
              <c:numCache>
                <c:formatCode>0.0%</c:formatCode>
                <c:ptCount val="81"/>
                <c:pt idx="0">
                  <c:v>6.9727115112270333E-8</c:v>
                </c:pt>
                <c:pt idx="1">
                  <c:v>1.9459277008675362E-3</c:v>
                </c:pt>
                <c:pt idx="2">
                  <c:v>5.8377609867525009E-3</c:v>
                </c:pt>
                <c:pt idx="3">
                  <c:v>7.7836799603516358E-3</c:v>
                </c:pt>
                <c:pt idx="4">
                  <c:v>9.7295936940515471E-3</c:v>
                </c:pt>
                <c:pt idx="5">
                  <c:v>1.1675411497847867E-2</c:v>
                </c:pt>
                <c:pt idx="6">
                  <c:v>1.5567229637791164E-2</c:v>
                </c:pt>
                <c:pt idx="7">
                  <c:v>1.7513179857473238E-2</c:v>
                </c:pt>
                <c:pt idx="8">
                  <c:v>1.9459065629406226E-2</c:v>
                </c:pt>
                <c:pt idx="9">
                  <c:v>2.335086745993744E-2</c:v>
                </c:pt>
                <c:pt idx="10">
                  <c:v>2.5296757035265193E-2</c:v>
                </c:pt>
                <c:pt idx="11">
                  <c:v>2.7242675027680088E-2</c:v>
                </c:pt>
                <c:pt idx="12">
                  <c:v>2.918853179960116E-2</c:v>
                </c:pt>
                <c:pt idx="13">
                  <c:v>3.3080365628909668E-2</c:v>
                </c:pt>
                <c:pt idx="14">
                  <c:v>3.5026273517287952E-2</c:v>
                </c:pt>
                <c:pt idx="15">
                  <c:v>3.6972094371828058E-2</c:v>
                </c:pt>
                <c:pt idx="16">
                  <c:v>4.0863969391647624E-2</c:v>
                </c:pt>
                <c:pt idx="17">
                  <c:v>4.2809865994228938E-2</c:v>
                </c:pt>
                <c:pt idx="18">
                  <c:v>4.475577878015044E-2</c:v>
                </c:pt>
                <c:pt idx="19">
                  <c:v>4.6701646183374107E-2</c:v>
                </c:pt>
                <c:pt idx="20">
                  <c:v>5.0593452775371701E-2</c:v>
                </c:pt>
                <c:pt idx="21">
                  <c:v>5.2539299458371345E-2</c:v>
                </c:pt>
                <c:pt idx="22">
                  <c:v>5.4485285943663822E-2</c:v>
                </c:pt>
                <c:pt idx="23">
                  <c:v>5.837703343273995E-2</c:v>
                </c:pt>
                <c:pt idx="24">
                  <c:v>6.032291247459131E-2</c:v>
                </c:pt>
                <c:pt idx="25">
                  <c:v>6.2268819063018288E-2</c:v>
                </c:pt>
                <c:pt idx="26">
                  <c:v>6.4214691081732306E-2</c:v>
                </c:pt>
                <c:pt idx="27">
                  <c:v>6.8106506468183156E-2</c:v>
                </c:pt>
                <c:pt idx="28">
                  <c:v>7.0052441016842285E-2</c:v>
                </c:pt>
                <c:pt idx="29">
                  <c:v>7.1998332715494343E-2</c:v>
                </c:pt>
                <c:pt idx="30">
                  <c:v>7.5890104368720845E-2</c:v>
                </c:pt>
                <c:pt idx="31">
                  <c:v>7.7650461842021609E-2</c:v>
                </c:pt>
                <c:pt idx="32">
                  <c:v>8.0359251287676417E-2</c:v>
                </c:pt>
                <c:pt idx="33">
                  <c:v>8.2319256605330238E-2</c:v>
                </c:pt>
                <c:pt idx="34">
                  <c:v>8.4279184929529211E-2</c:v>
                </c:pt>
                <c:pt idx="35">
                  <c:v>8.8199207372385013E-2</c:v>
                </c:pt>
                <c:pt idx="36">
                  <c:v>9.0159202259594548E-2</c:v>
                </c:pt>
                <c:pt idx="37">
                  <c:v>9.2119151221367629E-2</c:v>
                </c:pt>
                <c:pt idx="38">
                  <c:v>9.4079173849039258E-2</c:v>
                </c:pt>
                <c:pt idx="39">
                  <c:v>9.7999050755793099E-2</c:v>
                </c:pt>
                <c:pt idx="40">
                  <c:v>9.9959074398227085E-2</c:v>
                </c:pt>
                <c:pt idx="41">
                  <c:v>0.10191901319439757</c:v>
                </c:pt>
                <c:pt idx="42">
                  <c:v>0.10191901319439757</c:v>
                </c:pt>
                <c:pt idx="43">
                  <c:v>0.10191901319439757</c:v>
                </c:pt>
                <c:pt idx="44">
                  <c:v>0.10191901319439757</c:v>
                </c:pt>
                <c:pt idx="45">
                  <c:v>0.10191901319439757</c:v>
                </c:pt>
                <c:pt idx="46">
                  <c:v>0.10191901319439757</c:v>
                </c:pt>
                <c:pt idx="47">
                  <c:v>0.10191901319439757</c:v>
                </c:pt>
                <c:pt idx="48">
                  <c:v>0.10191901319439757</c:v>
                </c:pt>
                <c:pt idx="49">
                  <c:v>0.10191901319439757</c:v>
                </c:pt>
                <c:pt idx="50">
                  <c:v>0.10191901319439757</c:v>
                </c:pt>
                <c:pt idx="51">
                  <c:v>0.10191901319439757</c:v>
                </c:pt>
                <c:pt idx="52">
                  <c:v>0.10191901319439757</c:v>
                </c:pt>
                <c:pt idx="53">
                  <c:v>0.10191901319439757</c:v>
                </c:pt>
                <c:pt idx="54">
                  <c:v>0.10191901319439757</c:v>
                </c:pt>
                <c:pt idx="55">
                  <c:v>0.10191901319439757</c:v>
                </c:pt>
                <c:pt idx="56">
                  <c:v>0.10191901319439757</c:v>
                </c:pt>
                <c:pt idx="57">
                  <c:v>0.10191901319439757</c:v>
                </c:pt>
                <c:pt idx="58">
                  <c:v>0.10191901319439757</c:v>
                </c:pt>
                <c:pt idx="59">
                  <c:v>0.10191901319439757</c:v>
                </c:pt>
                <c:pt idx="60">
                  <c:v>0.10191901319439757</c:v>
                </c:pt>
                <c:pt idx="61">
                  <c:v>0.10191901319439757</c:v>
                </c:pt>
                <c:pt idx="62">
                  <c:v>0.10191901319439757</c:v>
                </c:pt>
                <c:pt idx="63">
                  <c:v>0.10191901319439757</c:v>
                </c:pt>
                <c:pt idx="64">
                  <c:v>0.10191901319439757</c:v>
                </c:pt>
                <c:pt idx="65">
                  <c:v>0.10191901319439757</c:v>
                </c:pt>
                <c:pt idx="66">
                  <c:v>0.10191901319439757</c:v>
                </c:pt>
                <c:pt idx="67">
                  <c:v>0.10191901319439757</c:v>
                </c:pt>
                <c:pt idx="68">
                  <c:v>0.10191901319439757</c:v>
                </c:pt>
                <c:pt idx="69">
                  <c:v>0.10191901319439757</c:v>
                </c:pt>
                <c:pt idx="70">
                  <c:v>0.10191901319439757</c:v>
                </c:pt>
                <c:pt idx="71">
                  <c:v>0.10191901319439757</c:v>
                </c:pt>
                <c:pt idx="72">
                  <c:v>0.10191901319439757</c:v>
                </c:pt>
                <c:pt idx="73">
                  <c:v>0.10191901319439757</c:v>
                </c:pt>
                <c:pt idx="74">
                  <c:v>0.10191901319439757</c:v>
                </c:pt>
                <c:pt idx="75">
                  <c:v>0.10191901319439757</c:v>
                </c:pt>
                <c:pt idx="76">
                  <c:v>0.10191901319439757</c:v>
                </c:pt>
                <c:pt idx="77">
                  <c:v>0.10191901319439757</c:v>
                </c:pt>
                <c:pt idx="78">
                  <c:v>0.10191901319439757</c:v>
                </c:pt>
                <c:pt idx="79">
                  <c:v>0.10191901319439757</c:v>
                </c:pt>
                <c:pt idx="80">
                  <c:v>0.10191901319439757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D8-4D77-BF88-736B475C47F2}"/>
            </c:ext>
          </c:extLst>
        </c:ser>
        <c:ser>
          <c:idx val="2"/>
          <c:order val="2"/>
          <c:tx>
            <c:v>Potential Return Excluding Uncorrelated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8-4D77-BF88-736B475C47F2}"/>
                </c:ext>
              </c:extLst>
            </c:dLbl>
            <c:dLbl>
              <c:idx val="1"/>
              <c:layout>
                <c:manualLayout>
                  <c:x val="-0.41804736181151536"/>
                  <c:y val="-8.1253839872194658E-2"/>
                </c:manualLayout>
              </c:layout>
              <c:spPr>
                <a:solidFill>
                  <a:sysClr val="window" lastClr="FFFFFF">
                    <a:lumMod val="85000"/>
                  </a:sys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878107009323556"/>
                      <c:h val="0.128515697826378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D8-4D77-BF88-736B475C47F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Calculator!$AW$16:$AW$17</c:f>
              <c:numCache>
                <c:formatCode>0.0%;\(0.0%\)</c:formatCode>
                <c:ptCount val="2"/>
                <c:pt idx="0">
                  <c:v>7.1874999999999994E-2</c:v>
                </c:pt>
                <c:pt idx="1">
                  <c:v>7.1874999999999994E-2</c:v>
                </c:pt>
              </c:numCache>
            </c:numRef>
          </c:xVal>
          <c:yVal>
            <c:numRef>
              <c:f>Calculator!$AX$16:$AX$17</c:f>
              <c:numCache>
                <c:formatCode>0.0%</c:formatCode>
                <c:ptCount val="2"/>
                <c:pt idx="0" formatCode="General">
                  <c:v>0</c:v>
                </c:pt>
                <c:pt idx="1">
                  <c:v>7.4999999999999997E-2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D8-4D77-BF88-736B475C47F2}"/>
            </c:ext>
          </c:extLst>
        </c:ser>
        <c:ser>
          <c:idx val="3"/>
          <c:order val="3"/>
          <c:tx>
            <c:v>Potential Return Including Uncorrelated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8-4D77-BF88-736B475C47F2}"/>
                </c:ext>
              </c:extLst>
            </c:dLbl>
            <c:dLbl>
              <c:idx val="1"/>
              <c:layout>
                <c:manualLayout>
                  <c:x val="-0.25070099027326243"/>
                  <c:y val="-0.2234042143588727"/>
                </c:manualLayout>
              </c:layout>
              <c:spPr>
                <a:solidFill>
                  <a:srgbClr val="E7E6E6">
                    <a:lumMod val="9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SG"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739768778978499"/>
                      <c:h val="0.125155569840419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FD8-4D77-BF88-736B475C47F2}"/>
                </c:ext>
              </c:extLst>
            </c:dLbl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SG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Calculator!$AY$16:$AY$17</c:f>
              <c:numCache>
                <c:formatCode>0.0%</c:formatCode>
                <c:ptCount val="2"/>
                <c:pt idx="0">
                  <c:v>8.8180000000000008E-2</c:v>
                </c:pt>
                <c:pt idx="1">
                  <c:v>8.8180000000000008E-2</c:v>
                </c:pt>
              </c:numCache>
            </c:numRef>
          </c:xVal>
          <c:yVal>
            <c:numRef>
              <c:f>Calculator!$AZ$16:$AZ$17</c:f>
              <c:numCache>
                <c:formatCode>0.0%</c:formatCode>
                <c:ptCount val="2"/>
                <c:pt idx="0" formatCode="General">
                  <c:v>0</c:v>
                </c:pt>
                <c:pt idx="1">
                  <c:v>7.4999999999999997E-2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D8-4D77-BF88-736B475C47F2}"/>
            </c:ext>
          </c:extLst>
        </c:ser>
        <c:ser>
          <c:idx val="4"/>
          <c:order val="4"/>
          <c:tx>
            <c:v>Risk Preference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Calculator!$AU$16:$AU$17</c:f>
              <c:numCache>
                <c:formatCode>0.0%</c:formatCode>
                <c:ptCount val="2"/>
                <c:pt idx="0" formatCode="General">
                  <c:v>0</c:v>
                </c:pt>
                <c:pt idx="1">
                  <c:v>8.8180000000000008E-2</c:v>
                </c:pt>
              </c:numCache>
            </c:numRef>
          </c:xVal>
          <c:yVal>
            <c:numRef>
              <c:f>Calculator!$AV$16:$AV$17</c:f>
              <c:numCache>
                <c:formatCode>0.0%</c:formatCode>
                <c:ptCount val="2"/>
                <c:pt idx="0">
                  <c:v>7.4999999999999997E-2</c:v>
                </c:pt>
                <c:pt idx="1">
                  <c:v>7.4999999999999997E-2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D8-4D77-BF88-736B475C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929048"/>
        <c:axId val="695924784"/>
      </c:scatterChart>
      <c:valAx>
        <c:axId val="695929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>
                  <a:lumMod val="25000"/>
                  <a:lumOff val="75000"/>
                </a:sys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95924784"/>
        <c:crosses val="autoZero"/>
        <c:crossBetween val="midCat"/>
      </c:valAx>
      <c:valAx>
        <c:axId val="6959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95929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9.5925236641510592E-2"/>
          <c:y val="1.5677489758196324E-2"/>
          <c:w val="0.84990480168675031"/>
          <c:h val="8.7578325726390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127906</xdr:colOff>
      <xdr:row>23</xdr:row>
      <xdr:rowOff>27213</xdr:rowOff>
    </xdr:from>
    <xdr:to>
      <xdr:col>11</xdr:col>
      <xdr:colOff>1023257</xdr:colOff>
      <xdr:row>44</xdr:row>
      <xdr:rowOff>130627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1FBAC7-3354-4F4D-AE51-2EDBC9E2F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m Kelley" id="{1EBC177C-8422-4E6E-8686-6533FB3D8CB8}" userId="S-1-5-21-632460869-3366462308-2281537438-160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M15" dT="2019-01-31T22:54:47.20" personId="{1EBC177C-8422-4E6E-8686-6533FB3D8CB8}" id="{0EF0CD04-4124-45C7-88FE-718AD76952C5}">
    <text>Volatile Rand() functions included to force recalculation of table</text>
  </threadedComment>
  <threadedComment ref="AD55" dT="2019-01-31T22:58:44.54" personId="{1EBC177C-8422-4E6E-8686-6533FB3D8CB8}" id="{9FC27D92-463B-42A1-AF39-83CCA64FDEA1}">
    <text>Need to transition between risk asset mix without borrowing and risk asset mix with borrowing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3896-8079-4C7D-A4A6-15E33BF8EC40}">
  <sheetPr>
    <pageSetUpPr fitToPage="1"/>
  </sheetPr>
  <dimension ref="A1:BO146"/>
  <sheetViews>
    <sheetView tabSelected="1" workbookViewId="0">
      <selection activeCell="F18" sqref="F18"/>
    </sheetView>
  </sheetViews>
  <sheetFormatPr defaultColWidth="9.26953125" defaultRowHeight="15.5" x14ac:dyDescent="0.4"/>
  <cols>
    <col min="1" max="1" width="9.26953125" style="16"/>
    <col min="2" max="2" width="2.81640625" style="16" customWidth="1"/>
    <col min="3" max="3" width="36.26953125" style="16" customWidth="1"/>
    <col min="4" max="4" width="11.6328125" style="17" customWidth="1"/>
    <col min="5" max="5" width="3.453125" style="16" customWidth="1"/>
    <col min="6" max="6" width="14" style="16" customWidth="1"/>
    <col min="7" max="7" width="2.7265625" style="16" customWidth="1"/>
    <col min="8" max="8" width="57.7265625" style="16" customWidth="1"/>
    <col min="9" max="9" width="10.7265625" style="16" customWidth="1"/>
    <col min="10" max="11" width="9.08984375" style="16" customWidth="1"/>
    <col min="12" max="12" width="14.81640625" style="16" customWidth="1"/>
    <col min="13" max="24" width="9.08984375" style="16" customWidth="1"/>
    <col min="25" max="25" width="18.08984375" style="1" customWidth="1"/>
    <col min="26" max="26" width="11.36328125" style="1" customWidth="1"/>
    <col min="27" max="27" width="11.81640625" style="1" customWidth="1"/>
    <col min="28" max="29" width="13" style="1" customWidth="1"/>
    <col min="30" max="31" width="10.90625" style="1" customWidth="1"/>
    <col min="32" max="32" width="15.6328125" style="1" customWidth="1"/>
    <col min="33" max="33" width="14.7265625" style="1" customWidth="1"/>
    <col min="34" max="35" width="9.26953125" style="1" customWidth="1"/>
    <col min="36" max="36" width="11.54296875" style="1" customWidth="1"/>
    <col min="37" max="38" width="9.26953125" style="1"/>
    <col min="39" max="40" width="11.36328125" style="1" customWidth="1"/>
    <col min="41" max="41" width="11.81640625" style="1" customWidth="1"/>
    <col min="42" max="42" width="9.26953125" style="1" customWidth="1"/>
    <col min="43" max="43" width="9.26953125" style="1"/>
    <col min="44" max="44" width="9.7265625" style="1" customWidth="1"/>
    <col min="45" max="45" width="9.81640625" style="1" customWidth="1"/>
    <col min="46" max="46" width="9.26953125" style="1"/>
    <col min="47" max="47" width="9.08984375" style="1" customWidth="1"/>
    <col min="48" max="67" width="9.26953125" style="1"/>
    <col min="68" max="16384" width="9.26953125" style="16"/>
  </cols>
  <sheetData>
    <row r="1" spans="1:57" ht="20" x14ac:dyDescent="0.55000000000000004">
      <c r="A1" s="1"/>
      <c r="B1" s="20" t="s">
        <v>25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57" x14ac:dyDescent="0.4">
      <c r="A2" s="1"/>
      <c r="B2" s="1"/>
      <c r="C2" s="1"/>
      <c r="D2" s="2"/>
      <c r="E2" s="1"/>
      <c r="F2" s="1"/>
      <c r="G2" s="1"/>
      <c r="H2" s="1"/>
      <c r="I2" s="9"/>
      <c r="J2" s="3" t="s">
        <v>30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57" ht="17" x14ac:dyDescent="0.45">
      <c r="A3" s="1"/>
      <c r="B3" s="21" t="s">
        <v>20</v>
      </c>
      <c r="C3" s="12"/>
      <c r="D3" s="13"/>
      <c r="E3" s="12"/>
      <c r="F3" s="12"/>
      <c r="G3" s="12"/>
      <c r="H3" s="12"/>
      <c r="I3" s="12"/>
      <c r="J3" s="12"/>
      <c r="K3" s="12"/>
      <c r="L3" s="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57" x14ac:dyDescent="0.4">
      <c r="A4" s="1"/>
      <c r="B4" s="4" t="s">
        <v>32</v>
      </c>
      <c r="C4" s="4"/>
      <c r="D4" s="5" t="s">
        <v>6</v>
      </c>
      <c r="E4" s="4"/>
      <c r="F4" s="4" t="s">
        <v>3</v>
      </c>
      <c r="G4" s="4"/>
      <c r="H4" s="4"/>
      <c r="I4" s="4"/>
      <c r="J4" s="12"/>
      <c r="K4" s="12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57" x14ac:dyDescent="0.4">
      <c r="A5" s="1"/>
      <c r="B5" s="1"/>
      <c r="C5" s="1"/>
      <c r="D5" s="6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 t="s">
        <v>60</v>
      </c>
      <c r="Z5" s="12"/>
      <c r="AA5" s="12"/>
      <c r="AB5" s="12"/>
    </row>
    <row r="6" spans="1:57" x14ac:dyDescent="0.4">
      <c r="A6" s="1"/>
      <c r="B6" s="18" t="s">
        <v>0</v>
      </c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 t="s">
        <v>39</v>
      </c>
      <c r="AB6" s="10">
        <v>1</v>
      </c>
    </row>
    <row r="7" spans="1:57" x14ac:dyDescent="0.4">
      <c r="A7" s="1"/>
      <c r="B7" s="1"/>
      <c r="C7" s="1" t="s">
        <v>21</v>
      </c>
      <c r="D7" s="9">
        <v>0.1</v>
      </c>
      <c r="E7" s="7"/>
      <c r="F7" s="1" t="s">
        <v>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 t="s">
        <v>40</v>
      </c>
      <c r="AB7" s="10">
        <f>1-AB6</f>
        <v>0</v>
      </c>
    </row>
    <row r="8" spans="1:57" x14ac:dyDescent="0.4">
      <c r="A8" s="1"/>
      <c r="B8" s="1"/>
      <c r="C8" s="1" t="s">
        <v>22</v>
      </c>
      <c r="D8" s="9">
        <v>0.12</v>
      </c>
      <c r="E8" s="7"/>
      <c r="F8" s="1" t="s">
        <v>28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7" t="s">
        <v>8</v>
      </c>
      <c r="AB8" s="27">
        <f>VLOOKUP(MAX(Z16:Z116),Z16:AB116,3,FALSE)</f>
        <v>0.49</v>
      </c>
    </row>
    <row r="9" spans="1:57" x14ac:dyDescent="0.4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 t="s">
        <v>10</v>
      </c>
      <c r="AB9" s="27">
        <f>VLOOKUP(MAX(AA16:AA116),AA16:AB116,2,FALSE)</f>
        <v>0.51</v>
      </c>
    </row>
    <row r="10" spans="1:57" x14ac:dyDescent="0.4">
      <c r="A10" s="1"/>
      <c r="B10" s="18" t="s">
        <v>1</v>
      </c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2" t="s">
        <v>38</v>
      </c>
      <c r="Z10" s="12"/>
      <c r="AA10" s="12"/>
      <c r="AB10" s="33">
        <f>VLOOKUP(MIN(AH15:AH104),AH15:AI104,2,FALSE)</f>
        <v>2.4999999999999901E-2</v>
      </c>
    </row>
    <row r="11" spans="1:57" x14ac:dyDescent="0.4">
      <c r="A11" s="1"/>
      <c r="B11" s="1"/>
      <c r="C11" s="1" t="s">
        <v>23</v>
      </c>
      <c r="D11" s="9">
        <v>2.5000000000000001E-2</v>
      </c>
      <c r="E11" s="7"/>
      <c r="F11" s="1" t="s">
        <v>35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57" x14ac:dyDescent="0.4">
      <c r="A12" s="1"/>
      <c r="B12" s="1"/>
      <c r="C12" s="1"/>
      <c r="D12" s="6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57" x14ac:dyDescent="0.4">
      <c r="A13" s="1"/>
      <c r="B13" s="18" t="s">
        <v>4</v>
      </c>
      <c r="C13" s="1"/>
      <c r="D13" s="6"/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 t="s">
        <v>11</v>
      </c>
      <c r="Z13" s="4"/>
      <c r="AA13" s="4"/>
      <c r="AB13" s="4"/>
      <c r="AC13" s="8"/>
      <c r="AD13" s="4" t="s">
        <v>61</v>
      </c>
      <c r="AE13" s="4"/>
      <c r="AF13" s="4"/>
      <c r="AG13" s="4"/>
      <c r="AH13" s="4"/>
      <c r="AI13" s="4"/>
      <c r="AJ13" s="8"/>
      <c r="AL13" s="8" t="s">
        <v>36</v>
      </c>
      <c r="AQ13" s="8" t="s">
        <v>44</v>
      </c>
    </row>
    <row r="14" spans="1:57" x14ac:dyDescent="0.4">
      <c r="A14" s="1"/>
      <c r="B14" s="1"/>
      <c r="C14" s="1" t="s">
        <v>21</v>
      </c>
      <c r="D14" s="9">
        <v>0.08</v>
      </c>
      <c r="E14" s="7"/>
      <c r="F14" s="1" t="s">
        <v>59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 t="s">
        <v>62</v>
      </c>
      <c r="Z14" s="26" t="s">
        <v>13</v>
      </c>
      <c r="AA14" s="26" t="s">
        <v>14</v>
      </c>
      <c r="AB14" s="26" t="s">
        <v>15</v>
      </c>
      <c r="AC14" s="2"/>
      <c r="AD14" s="26" t="s">
        <v>16</v>
      </c>
      <c r="AE14" s="26" t="s">
        <v>15</v>
      </c>
      <c r="AF14" s="26" t="s">
        <v>17</v>
      </c>
      <c r="AG14" s="26" t="s">
        <v>18</v>
      </c>
      <c r="AH14" s="26" t="s">
        <v>12</v>
      </c>
      <c r="AI14" s="26" t="s">
        <v>16</v>
      </c>
      <c r="AJ14" s="26" t="s">
        <v>41</v>
      </c>
      <c r="AL14" s="26" t="s">
        <v>57</v>
      </c>
      <c r="AM14" s="26" t="s">
        <v>33</v>
      </c>
      <c r="AN14" s="26" t="s">
        <v>58</v>
      </c>
      <c r="AO14" s="26" t="s">
        <v>34</v>
      </c>
      <c r="AP14" s="2"/>
      <c r="AQ14" s="26" t="s">
        <v>33</v>
      </c>
      <c r="AR14" s="26" t="s">
        <v>57</v>
      </c>
      <c r="AS14" s="26" t="s">
        <v>34</v>
      </c>
      <c r="AT14" s="26" t="s">
        <v>58</v>
      </c>
      <c r="AU14" s="26" t="s">
        <v>42</v>
      </c>
      <c r="AV14" s="26" t="s">
        <v>43</v>
      </c>
      <c r="AW14" s="26" t="s">
        <v>45</v>
      </c>
      <c r="AX14" s="26" t="s">
        <v>46</v>
      </c>
      <c r="AY14" s="26" t="s">
        <v>47</v>
      </c>
      <c r="AZ14" s="26" t="s">
        <v>48</v>
      </c>
    </row>
    <row r="15" spans="1:57" x14ac:dyDescent="0.4">
      <c r="A15" s="1"/>
      <c r="B15" s="1"/>
      <c r="C15" s="1" t="s">
        <v>22</v>
      </c>
      <c r="D15" s="9">
        <v>0.1</v>
      </c>
      <c r="E15" s="7"/>
      <c r="F15" s="1" t="s">
        <v>63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Z15" s="34">
        <f>((AB6*D7+AB7*D14)-D11)/(AB6^2*D8^2+AB7^2*D15^2)^0.5</f>
        <v>0.62500000000000011</v>
      </c>
      <c r="AA15" s="34">
        <f>((AB6*D7+AB7*D14)-D18)/(AB6^2*D8^2+AB7^2*D15^2)^0.5</f>
        <v>0.50000000000000011</v>
      </c>
      <c r="AD15" s="27">
        <v>-1</v>
      </c>
      <c r="AE15" s="10">
        <f t="shared" ref="AE15:AE46" si="0">(1-AD15)*IF(AD15&lt;0,$AB$9,$AB$8)</f>
        <v>1.02</v>
      </c>
      <c r="AF15" s="10">
        <f>(1-AD15)-AE15</f>
        <v>0.98</v>
      </c>
      <c r="AG15" s="28">
        <f>(AE15^2*$D$8^2+AF15^2*$D$15^2)^0.5</f>
        <v>0.15679846938028447</v>
      </c>
      <c r="AH15" s="1">
        <f>ABS(AG15-$D$21)</f>
        <v>8.1798469380284469E-2</v>
      </c>
      <c r="AI15" s="10">
        <f t="shared" ref="AI15:AI64" si="1">AD15</f>
        <v>-1</v>
      </c>
      <c r="AJ15" s="10">
        <f>AE15</f>
        <v>1.02</v>
      </c>
      <c r="AM15" s="42">
        <f ca="1">D35+RAND()*0.0000001</f>
        <v>7.187504702541192E-2</v>
      </c>
      <c r="AN15" s="42">
        <f ca="1">F36+RAND()*0.0000001</f>
        <v>7.589013730571037E-2</v>
      </c>
      <c r="AO15" s="42">
        <f ca="1">F35+RAND()*0.0000001</f>
        <v>8.8180024360889106E-2</v>
      </c>
      <c r="AP15" s="27"/>
      <c r="BA15" s="28"/>
      <c r="BB15" s="28"/>
      <c r="BC15" s="28"/>
      <c r="BD15" s="28"/>
      <c r="BE15" s="28"/>
    </row>
    <row r="16" spans="1:57" x14ac:dyDescent="0.4">
      <c r="A16" s="1"/>
      <c r="B16" s="1"/>
      <c r="C16" s="1"/>
      <c r="D16" s="6"/>
      <c r="E16" s="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>
        <v>0</v>
      </c>
      <c r="Z16" s="34">
        <f t="dataTable" ref="Z16:AA116" dt2D="0" dtr="0" r1="AB6"/>
        <v>0.54999999999999993</v>
      </c>
      <c r="AA16" s="34">
        <v>0.39999999999999997</v>
      </c>
      <c r="AB16" s="27">
        <f t="shared" ref="AB16:AB79" si="2">Y16</f>
        <v>0</v>
      </c>
      <c r="AC16" s="27"/>
      <c r="AD16" s="27">
        <v>-0.97499999999999998</v>
      </c>
      <c r="AE16" s="10">
        <f t="shared" si="0"/>
        <v>1.00725</v>
      </c>
      <c r="AF16" s="10">
        <f>(1-AD16)-AE16</f>
        <v>0.96775000000000011</v>
      </c>
      <c r="AG16" s="28">
        <f t="shared" ref="AG16:AG64" si="3">(AE16^2*$D$8^2+AF16^2*$D$15^2)^0.5</f>
        <v>0.15483848851303092</v>
      </c>
      <c r="AH16" s="1">
        <f t="shared" ref="AH16:AH88" si="4">ABS(AG16-$D$21)</f>
        <v>7.9838488513030922E-2</v>
      </c>
      <c r="AI16" s="10">
        <f t="shared" si="1"/>
        <v>-0.97499999999999998</v>
      </c>
      <c r="AJ16" s="10">
        <f t="shared" ref="AJ16:AJ79" si="5">AE16</f>
        <v>1.00725</v>
      </c>
      <c r="AL16" s="27">
        <v>0</v>
      </c>
      <c r="AM16" s="30">
        <f t="dataTable" ref="AM16:AO96" dt2D="0" dtr="0" r1="D21" ca="1"/>
        <v>2.5000003141112798E-2</v>
      </c>
      <c r="AN16" s="30">
        <v>6.9727115112270333E-8</v>
      </c>
      <c r="AO16" s="30">
        <v>2.5000059121045675E-2</v>
      </c>
      <c r="AP16" s="30"/>
      <c r="AQ16" s="28">
        <f>IF(AL16&lt;1.4*$D$21,AM16,"")</f>
        <v>2.5000003141112798E-2</v>
      </c>
      <c r="AR16" s="28">
        <f>IF(AL16&lt;1.4*$D$21,AL16,"")</f>
        <v>0</v>
      </c>
      <c r="AS16" s="28">
        <f>IF(AL16&lt;1.4*$D$21,AO16,"")</f>
        <v>2.5000059121045675E-2</v>
      </c>
      <c r="AT16" s="28">
        <f>IF(AL16&lt;1.4*$D$21,AN16,"")</f>
        <v>6.9727115112270333E-8</v>
      </c>
      <c r="AU16" s="1">
        <v>0</v>
      </c>
      <c r="AV16" s="27">
        <f>D21</f>
        <v>7.4999999999999997E-2</v>
      </c>
      <c r="AW16" s="42">
        <f>D35</f>
        <v>7.1874999999999994E-2</v>
      </c>
      <c r="AX16" s="1">
        <v>0</v>
      </c>
      <c r="AY16" s="27">
        <f>F35</f>
        <v>8.8180000000000008E-2</v>
      </c>
      <c r="AZ16" s="1">
        <v>0</v>
      </c>
      <c r="BA16" s="28"/>
      <c r="BB16" s="28"/>
      <c r="BC16" s="28"/>
      <c r="BD16" s="28"/>
      <c r="BE16" s="28"/>
    </row>
    <row r="17" spans="1:57" x14ac:dyDescent="0.4">
      <c r="A17" s="1"/>
      <c r="B17" s="18" t="s">
        <v>5</v>
      </c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7">
        <v>0.01</v>
      </c>
      <c r="Z17" s="34">
        <v>0.55753480151888024</v>
      </c>
      <c r="AA17" s="34">
        <v>0.40603077936701065</v>
      </c>
      <c r="AB17" s="27">
        <f t="shared" si="2"/>
        <v>0.01</v>
      </c>
      <c r="AC17" s="27"/>
      <c r="AD17" s="27">
        <v>-0.95</v>
      </c>
      <c r="AE17" s="10">
        <f t="shared" si="0"/>
        <v>0.99449999999999994</v>
      </c>
      <c r="AF17" s="10">
        <f t="shared" ref="AF17:AF36" si="6">(1-AD17)-AE17</f>
        <v>0.95550000000000002</v>
      </c>
      <c r="AG17" s="28">
        <f t="shared" si="3"/>
        <v>0.15287850764577735</v>
      </c>
      <c r="AH17" s="1">
        <f t="shared" si="4"/>
        <v>7.7878507645777348E-2</v>
      </c>
      <c r="AI17" s="10">
        <f t="shared" si="1"/>
        <v>-0.95</v>
      </c>
      <c r="AJ17" s="10">
        <f t="shared" si="5"/>
        <v>0.99449999999999994</v>
      </c>
      <c r="AL17" s="27">
        <v>2.5000000000000001E-3</v>
      </c>
      <c r="AM17" s="30">
        <v>2.6562536474587225E-2</v>
      </c>
      <c r="AN17" s="30">
        <v>1.9459277008675362E-3</v>
      </c>
      <c r="AO17" s="30">
        <v>2.6620005035396247E-2</v>
      </c>
      <c r="AP17" s="30"/>
      <c r="AQ17" s="28">
        <f>IF(OR(AL17&lt;1.4*$D$21,AL17&lt;5%)*$D$21,AM17,AQ16)</f>
        <v>2.6562536474587225E-2</v>
      </c>
      <c r="AR17" s="28">
        <f>IF(OR(AL17&lt;1.4*$D$21,AL17&lt;5%),AL17,AR16)</f>
        <v>2.5000000000000001E-3</v>
      </c>
      <c r="AS17" s="28">
        <f>IF(OR(AL17&lt;1.4*$D$21,AL17&lt;5%),AO17,AS16)</f>
        <v>2.6620005035396247E-2</v>
      </c>
      <c r="AT17" s="28">
        <f>IF(OR(AL17&lt;1.4*$D$21,AL17&lt;5%),AN17,AT16)</f>
        <v>1.9459277008675362E-3</v>
      </c>
      <c r="AU17" s="27">
        <f>MAX(F35,D35)</f>
        <v>8.8180000000000008E-2</v>
      </c>
      <c r="AV17" s="27">
        <f>AV16</f>
        <v>7.4999999999999997E-2</v>
      </c>
      <c r="AW17" s="42">
        <f>AW16</f>
        <v>7.1874999999999994E-2</v>
      </c>
      <c r="AX17" s="27">
        <f>D36</f>
        <v>7.4999999999999997E-2</v>
      </c>
      <c r="AY17" s="27">
        <f>AY16</f>
        <v>8.8180000000000008E-2</v>
      </c>
      <c r="AZ17" s="27">
        <f>D21</f>
        <v>7.4999999999999997E-2</v>
      </c>
      <c r="BA17" s="28"/>
      <c r="BB17" s="28"/>
      <c r="BC17" s="28"/>
      <c r="BD17" s="28"/>
      <c r="BE17" s="28"/>
    </row>
    <row r="18" spans="1:57" x14ac:dyDescent="0.4">
      <c r="A18" s="1"/>
      <c r="B18" s="1"/>
      <c r="C18" s="1" t="s">
        <v>24</v>
      </c>
      <c r="D18" s="9">
        <v>0.04</v>
      </c>
      <c r="E18" s="10"/>
      <c r="F18" s="1" t="s">
        <v>29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>
        <v>0.02</v>
      </c>
      <c r="Z18" s="34">
        <v>0.56513667746075824</v>
      </c>
      <c r="AA18" s="34">
        <v>0.41212133157788144</v>
      </c>
      <c r="AB18" s="27">
        <f t="shared" si="2"/>
        <v>0.02</v>
      </c>
      <c r="AC18" s="27"/>
      <c r="AD18" s="27">
        <v>-0.92500000000000004</v>
      </c>
      <c r="AE18" s="10">
        <f t="shared" si="0"/>
        <v>0.98175000000000001</v>
      </c>
      <c r="AF18" s="10">
        <f t="shared" si="6"/>
        <v>0.94325000000000003</v>
      </c>
      <c r="AG18" s="28">
        <f t="shared" si="3"/>
        <v>0.1509185267785238</v>
      </c>
      <c r="AH18" s="1">
        <f t="shared" si="4"/>
        <v>7.5918526778523801E-2</v>
      </c>
      <c r="AI18" s="10">
        <f t="shared" si="1"/>
        <v>-0.92500000000000004</v>
      </c>
      <c r="AJ18" s="10">
        <f t="shared" si="5"/>
        <v>0.98175000000000001</v>
      </c>
      <c r="AL18" s="27">
        <v>5.0000000000000001E-3</v>
      </c>
      <c r="AM18" s="30">
        <v>2.812503449884678E-2</v>
      </c>
      <c r="AN18" s="30">
        <v>5.8377609867525009E-3</v>
      </c>
      <c r="AO18" s="30">
        <v>2.9860067680634796E-2</v>
      </c>
      <c r="AP18" s="30"/>
      <c r="AQ18" s="28">
        <f t="shared" ref="AQ18:AQ81" si="7">IF(OR(AL18&lt;1.4*$D$21,AL18&lt;5%)*$D$21,AM18,AQ17)</f>
        <v>2.812503449884678E-2</v>
      </c>
      <c r="AR18" s="28">
        <f t="shared" ref="AR18:AR81" si="8">IF(OR(AL18&lt;1.4*$D$21,AL18&lt;5%),AL18,AR17)</f>
        <v>5.0000000000000001E-3</v>
      </c>
      <c r="AS18" s="28">
        <f t="shared" ref="AS18:AS81" si="9">IF(OR(AL18&lt;1.4*$D$21,AL18&lt;5%),AO18,AS17)</f>
        <v>2.9860067680634796E-2</v>
      </c>
      <c r="AT18" s="28">
        <f t="shared" ref="AT18:AT81" si="10">IF(OR(AL18&lt;1.4*$D$21,AL18&lt;5%),AN18,AT17)</f>
        <v>5.8377609867525009E-3</v>
      </c>
      <c r="BA18" s="28"/>
      <c r="BB18" s="28"/>
      <c r="BC18" s="28"/>
      <c r="BD18" s="28"/>
      <c r="BE18" s="28"/>
    </row>
    <row r="19" spans="1:57" x14ac:dyDescent="0.4">
      <c r="A19" s="1"/>
      <c r="B19" s="1"/>
      <c r="C19" s="1"/>
      <c r="D19" s="1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>
        <v>0.03</v>
      </c>
      <c r="Z19" s="34">
        <v>0.57280152230871051</v>
      </c>
      <c r="AA19" s="34">
        <v>0.41826873751319515</v>
      </c>
      <c r="AB19" s="27">
        <f t="shared" si="2"/>
        <v>0.03</v>
      </c>
      <c r="AC19" s="27"/>
      <c r="AD19" s="27">
        <v>-0.9</v>
      </c>
      <c r="AE19" s="10">
        <f t="shared" si="0"/>
        <v>0.96899999999999997</v>
      </c>
      <c r="AF19" s="10">
        <f t="shared" si="6"/>
        <v>0.93099999999999994</v>
      </c>
      <c r="AG19" s="28">
        <f t="shared" si="3"/>
        <v>0.14895854591127022</v>
      </c>
      <c r="AH19" s="1">
        <f t="shared" si="4"/>
        <v>7.3958545911270226E-2</v>
      </c>
      <c r="AI19" s="10">
        <f t="shared" si="1"/>
        <v>-0.9</v>
      </c>
      <c r="AJ19" s="10">
        <f t="shared" si="5"/>
        <v>0.96899999999999997</v>
      </c>
      <c r="AL19" s="27">
        <v>7.4999999999999997E-3</v>
      </c>
      <c r="AM19" s="30">
        <v>2.9687512313001391E-2</v>
      </c>
      <c r="AN19" s="30">
        <v>7.7836799603516358E-3</v>
      </c>
      <c r="AO19" s="30">
        <v>3.1480035307982927E-2</v>
      </c>
      <c r="AP19" s="30"/>
      <c r="AQ19" s="28">
        <f t="shared" si="7"/>
        <v>2.9687512313001391E-2</v>
      </c>
      <c r="AR19" s="28">
        <f t="shared" si="8"/>
        <v>7.4999999999999997E-3</v>
      </c>
      <c r="AS19" s="28">
        <f t="shared" si="9"/>
        <v>3.1480035307982927E-2</v>
      </c>
      <c r="AT19" s="28">
        <f t="shared" si="10"/>
        <v>7.7836799603516358E-3</v>
      </c>
      <c r="BA19" s="28"/>
      <c r="BB19" s="28"/>
      <c r="BC19" s="28"/>
      <c r="BD19" s="28"/>
      <c r="BE19" s="28"/>
    </row>
    <row r="20" spans="1:57" x14ac:dyDescent="0.4">
      <c r="A20" s="1"/>
      <c r="B20" s="18" t="s">
        <v>9</v>
      </c>
      <c r="C20" s="1"/>
      <c r="D20" s="1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7">
        <v>0.04</v>
      </c>
      <c r="Z20" s="34">
        <v>0.58052479697274706</v>
      </c>
      <c r="AA20" s="34">
        <v>0.42446974402308391</v>
      </c>
      <c r="AB20" s="27">
        <f t="shared" si="2"/>
        <v>0.04</v>
      </c>
      <c r="AC20" s="27"/>
      <c r="AD20" s="27">
        <v>-0.875</v>
      </c>
      <c r="AE20" s="10">
        <f t="shared" si="0"/>
        <v>0.95625000000000004</v>
      </c>
      <c r="AF20" s="10">
        <f t="shared" si="6"/>
        <v>0.91874999999999996</v>
      </c>
      <c r="AG20" s="28">
        <f t="shared" si="3"/>
        <v>0.14699856504401668</v>
      </c>
      <c r="AH20" s="1">
        <f t="shared" si="4"/>
        <v>7.199856504401668E-2</v>
      </c>
      <c r="AI20" s="10">
        <f t="shared" si="1"/>
        <v>-0.875</v>
      </c>
      <c r="AJ20" s="10">
        <f t="shared" si="5"/>
        <v>0.95625000000000004</v>
      </c>
      <c r="AL20" s="27">
        <v>0.01</v>
      </c>
      <c r="AM20" s="30">
        <v>3.1250040342793613E-2</v>
      </c>
      <c r="AN20" s="30">
        <v>9.7295936940515471E-3</v>
      </c>
      <c r="AO20" s="30">
        <v>3.3100069098522908E-2</v>
      </c>
      <c r="AP20" s="30"/>
      <c r="AQ20" s="28">
        <f t="shared" si="7"/>
        <v>3.1250040342793613E-2</v>
      </c>
      <c r="AR20" s="28">
        <f t="shared" si="8"/>
        <v>0.01</v>
      </c>
      <c r="AS20" s="28">
        <f t="shared" si="9"/>
        <v>3.3100069098522908E-2</v>
      </c>
      <c r="AT20" s="28">
        <f t="shared" si="10"/>
        <v>9.7295936940515471E-3</v>
      </c>
      <c r="BA20" s="28"/>
      <c r="BB20" s="28"/>
      <c r="BC20" s="28"/>
      <c r="BD20" s="28"/>
      <c r="BE20" s="28"/>
    </row>
    <row r="21" spans="1:57" x14ac:dyDescent="0.4">
      <c r="A21" s="1"/>
      <c r="B21" s="1"/>
      <c r="C21" s="1" t="s">
        <v>26</v>
      </c>
      <c r="D21" s="9">
        <v>7.4999999999999997E-2</v>
      </c>
      <c r="E21" s="1"/>
      <c r="F21" s="1" t="s">
        <v>31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7">
        <v>0.05</v>
      </c>
      <c r="Z21" s="34">
        <v>0.58830150824773131</v>
      </c>
      <c r="AA21" s="34">
        <v>0.43072074710994618</v>
      </c>
      <c r="AB21" s="27">
        <f t="shared" si="2"/>
        <v>0.05</v>
      </c>
      <c r="AC21" s="27"/>
      <c r="AD21" s="27">
        <v>-0.85</v>
      </c>
      <c r="AE21" s="10">
        <f t="shared" si="0"/>
        <v>0.94350000000000012</v>
      </c>
      <c r="AF21" s="10">
        <f t="shared" si="6"/>
        <v>0.90649999999999997</v>
      </c>
      <c r="AG21" s="28">
        <f t="shared" si="3"/>
        <v>0.14503858417676313</v>
      </c>
      <c r="AH21" s="1">
        <f t="shared" si="4"/>
        <v>7.0038584176763133E-2</v>
      </c>
      <c r="AI21" s="10">
        <f t="shared" si="1"/>
        <v>-0.85</v>
      </c>
      <c r="AJ21" s="10">
        <f t="shared" si="5"/>
        <v>0.94350000000000012</v>
      </c>
      <c r="AL21" s="27">
        <v>1.2500000000000001E-2</v>
      </c>
      <c r="AM21" s="30">
        <v>3.2812573444114944E-2</v>
      </c>
      <c r="AN21" s="30">
        <v>1.1675411497847867E-2</v>
      </c>
      <c r="AO21" s="30">
        <v>3.4720015897248171E-2</v>
      </c>
      <c r="AP21" s="30"/>
      <c r="AQ21" s="28">
        <f t="shared" si="7"/>
        <v>3.2812573444114944E-2</v>
      </c>
      <c r="AR21" s="28">
        <f t="shared" si="8"/>
        <v>1.2500000000000001E-2</v>
      </c>
      <c r="AS21" s="28">
        <f t="shared" si="9"/>
        <v>3.4720015897248171E-2</v>
      </c>
      <c r="AT21" s="28">
        <f t="shared" si="10"/>
        <v>1.1675411497847867E-2</v>
      </c>
      <c r="BA21" s="28"/>
      <c r="BB21" s="28"/>
      <c r="BC21" s="28"/>
      <c r="BD21" s="28"/>
      <c r="BE21" s="28"/>
    </row>
    <row r="22" spans="1:57" x14ac:dyDescent="0.4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7">
        <v>0.06</v>
      </c>
      <c r="Z22" s="34">
        <v>0.59612618902303083</v>
      </c>
      <c r="AA22" s="34">
        <v>0.43701777558272009</v>
      </c>
      <c r="AB22" s="27">
        <f t="shared" si="2"/>
        <v>0.06</v>
      </c>
      <c r="AC22" s="27"/>
      <c r="AD22" s="27">
        <v>-0.82499999999999996</v>
      </c>
      <c r="AE22" s="10">
        <f t="shared" si="0"/>
        <v>0.93074999999999997</v>
      </c>
      <c r="AF22" s="10">
        <f t="shared" si="6"/>
        <v>0.89424999999999999</v>
      </c>
      <c r="AG22" s="28">
        <f t="shared" si="3"/>
        <v>0.14307860330950956</v>
      </c>
      <c r="AH22" s="1">
        <f t="shared" si="4"/>
        <v>6.8078603309509558E-2</v>
      </c>
      <c r="AI22" s="10">
        <f t="shared" si="1"/>
        <v>-0.82499999999999996</v>
      </c>
      <c r="AJ22" s="10">
        <f t="shared" si="5"/>
        <v>0.93074999999999997</v>
      </c>
      <c r="AL22" s="27">
        <v>1.4999999999999999E-2</v>
      </c>
      <c r="AM22" s="30">
        <v>3.4375064729039471E-2</v>
      </c>
      <c r="AN22" s="30">
        <v>1.5567229637791164E-2</v>
      </c>
      <c r="AO22" s="30">
        <v>3.7960047551320091E-2</v>
      </c>
      <c r="AP22" s="30"/>
      <c r="AQ22" s="28">
        <f t="shared" si="7"/>
        <v>3.4375064729039471E-2</v>
      </c>
      <c r="AR22" s="28">
        <f t="shared" si="8"/>
        <v>1.4999999999999999E-2</v>
      </c>
      <c r="AS22" s="28">
        <f t="shared" si="9"/>
        <v>3.7960047551320091E-2</v>
      </c>
      <c r="AT22" s="28">
        <f t="shared" si="10"/>
        <v>1.5567229637791164E-2</v>
      </c>
      <c r="BA22" s="28"/>
      <c r="BB22" s="28"/>
      <c r="BC22" s="28"/>
      <c r="BD22" s="28"/>
      <c r="BE22" s="28"/>
    </row>
    <row r="23" spans="1:57" ht="17" x14ac:dyDescent="0.45">
      <c r="A23" s="1"/>
      <c r="B23" s="21" t="s">
        <v>19</v>
      </c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7">
        <v>7.0000000000000007E-2</v>
      </c>
      <c r="Z23" s="34">
        <v>0.60399287954284553</v>
      </c>
      <c r="AA23" s="34">
        <v>0.44335647540911005</v>
      </c>
      <c r="AB23" s="27">
        <f t="shared" si="2"/>
        <v>7.0000000000000007E-2</v>
      </c>
      <c r="AC23" s="27"/>
      <c r="AD23" s="27">
        <v>-0.8</v>
      </c>
      <c r="AE23" s="10">
        <f t="shared" si="0"/>
        <v>0.91800000000000004</v>
      </c>
      <c r="AF23" s="10">
        <f t="shared" si="6"/>
        <v>0.88200000000000001</v>
      </c>
      <c r="AG23" s="28">
        <f t="shared" si="3"/>
        <v>0.14111862244225601</v>
      </c>
      <c r="AH23" s="1">
        <f t="shared" si="4"/>
        <v>6.6118622442256011E-2</v>
      </c>
      <c r="AI23" s="10">
        <f t="shared" si="1"/>
        <v>-0.8</v>
      </c>
      <c r="AJ23" s="10">
        <f t="shared" si="5"/>
        <v>0.91800000000000004</v>
      </c>
      <c r="AL23" s="27">
        <v>1.7500000000000002E-2</v>
      </c>
      <c r="AM23" s="30">
        <v>3.5937558790646223E-2</v>
      </c>
      <c r="AN23" s="30">
        <v>1.7513179857473238E-2</v>
      </c>
      <c r="AO23" s="30">
        <v>3.9580055892631041E-2</v>
      </c>
      <c r="AP23" s="30"/>
      <c r="AQ23" s="28">
        <f t="shared" si="7"/>
        <v>3.5937558790646223E-2</v>
      </c>
      <c r="AR23" s="28">
        <f t="shared" si="8"/>
        <v>1.7500000000000002E-2</v>
      </c>
      <c r="AS23" s="28">
        <f t="shared" si="9"/>
        <v>3.9580055892631041E-2</v>
      </c>
      <c r="AT23" s="28">
        <f t="shared" si="10"/>
        <v>1.7513179857473238E-2</v>
      </c>
      <c r="BA23" s="28"/>
      <c r="BB23" s="28"/>
      <c r="BC23" s="28"/>
      <c r="BD23" s="28"/>
      <c r="BE23" s="28"/>
    </row>
    <row r="24" spans="1:57" ht="17" x14ac:dyDescent="0.45">
      <c r="A24" s="1"/>
      <c r="B24" s="44"/>
      <c r="C24" s="1"/>
      <c r="D24" s="2"/>
      <c r="E24" s="1"/>
      <c r="F24" s="38"/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7">
        <v>0.08</v>
      </c>
      <c r="Z24" s="34">
        <v>0.61189511004848618</v>
      </c>
      <c r="AA24" s="34">
        <v>0.44973209501796868</v>
      </c>
      <c r="AB24" s="27">
        <f t="shared" si="2"/>
        <v>0.08</v>
      </c>
      <c r="AC24" s="27"/>
      <c r="AD24" s="27">
        <v>-0.77500000000000002</v>
      </c>
      <c r="AE24" s="10">
        <f t="shared" si="0"/>
        <v>0.90525</v>
      </c>
      <c r="AF24" s="10">
        <f t="shared" si="6"/>
        <v>0.86974999999999991</v>
      </c>
      <c r="AG24" s="28">
        <f t="shared" si="3"/>
        <v>0.13915864157500246</v>
      </c>
      <c r="AH24" s="1">
        <f t="shared" si="4"/>
        <v>6.4158641575002465E-2</v>
      </c>
      <c r="AI24" s="10">
        <f t="shared" si="1"/>
        <v>-0.77500000000000002</v>
      </c>
      <c r="AJ24" s="10">
        <f t="shared" si="5"/>
        <v>0.90525</v>
      </c>
      <c r="AL24" s="27">
        <v>0.02</v>
      </c>
      <c r="AM24" s="30">
        <v>3.7500034305277867E-2</v>
      </c>
      <c r="AN24" s="30">
        <v>1.9459065629406226E-2</v>
      </c>
      <c r="AO24" s="30">
        <v>4.1200076127344915E-2</v>
      </c>
      <c r="AP24" s="30"/>
      <c r="AQ24" s="28">
        <f t="shared" si="7"/>
        <v>3.7500034305277867E-2</v>
      </c>
      <c r="AR24" s="28">
        <f t="shared" si="8"/>
        <v>0.02</v>
      </c>
      <c r="AS24" s="28">
        <f t="shared" si="9"/>
        <v>4.1200076127344915E-2</v>
      </c>
      <c r="AT24" s="28">
        <f t="shared" si="10"/>
        <v>1.9459065629406226E-2</v>
      </c>
      <c r="BA24" s="28"/>
      <c r="BB24" s="28"/>
      <c r="BC24" s="28"/>
      <c r="BD24" s="28"/>
      <c r="BE24" s="28"/>
    </row>
    <row r="25" spans="1:57" ht="17" x14ac:dyDescent="0.45">
      <c r="A25" s="1"/>
      <c r="B25" s="44"/>
      <c r="C25" s="1"/>
      <c r="D25" s="47" t="s">
        <v>49</v>
      </c>
      <c r="E25" s="46"/>
      <c r="F25" s="47" t="s">
        <v>52</v>
      </c>
      <c r="G25" s="5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7">
        <v>0.09</v>
      </c>
      <c r="Z25" s="34">
        <v>0.61982588516586989</v>
      </c>
      <c r="AA25" s="34">
        <v>0.45613947182981268</v>
      </c>
      <c r="AB25" s="27">
        <f t="shared" si="2"/>
        <v>0.09</v>
      </c>
      <c r="AC25" s="27"/>
      <c r="AD25" s="27">
        <v>-0.75</v>
      </c>
      <c r="AE25" s="10">
        <f t="shared" si="0"/>
        <v>0.89250000000000007</v>
      </c>
      <c r="AF25" s="10">
        <f t="shared" si="6"/>
        <v>0.85749999999999993</v>
      </c>
      <c r="AG25" s="28">
        <f t="shared" si="3"/>
        <v>0.13719866070774889</v>
      </c>
      <c r="AH25" s="1">
        <f t="shared" si="4"/>
        <v>6.219866070774889E-2</v>
      </c>
      <c r="AI25" s="10">
        <f t="shared" si="1"/>
        <v>-0.75</v>
      </c>
      <c r="AJ25" s="10">
        <f t="shared" si="5"/>
        <v>0.89250000000000007</v>
      </c>
      <c r="AL25" s="27">
        <v>2.2499999999999999E-2</v>
      </c>
      <c r="AM25" s="30">
        <v>3.906250513876551E-2</v>
      </c>
      <c r="AN25" s="30">
        <v>2.335086745993744E-2</v>
      </c>
      <c r="AO25" s="30">
        <v>4.4440083054535895E-2</v>
      </c>
      <c r="AP25" s="30"/>
      <c r="AQ25" s="28">
        <f t="shared" si="7"/>
        <v>3.906250513876551E-2</v>
      </c>
      <c r="AR25" s="28">
        <f t="shared" si="8"/>
        <v>2.2499999999999999E-2</v>
      </c>
      <c r="AS25" s="28">
        <f t="shared" si="9"/>
        <v>4.4440083054535895E-2</v>
      </c>
      <c r="AT25" s="28">
        <f t="shared" si="10"/>
        <v>2.335086745993744E-2</v>
      </c>
      <c r="BA25" s="28"/>
      <c r="BB25" s="28"/>
      <c r="BC25" s="28"/>
      <c r="BD25" s="28"/>
      <c r="BE25" s="28"/>
    </row>
    <row r="26" spans="1:57" ht="17" x14ac:dyDescent="0.45">
      <c r="A26" s="1"/>
      <c r="B26" s="44"/>
      <c r="C26" s="1"/>
      <c r="D26" s="46" t="s">
        <v>50</v>
      </c>
      <c r="E26" s="46"/>
      <c r="F26" s="46" t="s">
        <v>50</v>
      </c>
      <c r="G26" s="5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7">
        <v>0.1</v>
      </c>
      <c r="Z26" s="34">
        <v>0.62777767043233546</v>
      </c>
      <c r="AA26" s="34">
        <v>0.46257302031856301</v>
      </c>
      <c r="AB26" s="27">
        <f t="shared" si="2"/>
        <v>0.1</v>
      </c>
      <c r="AC26" s="27"/>
      <c r="AD26" s="27">
        <v>-0.72499999999999998</v>
      </c>
      <c r="AE26" s="10">
        <f t="shared" si="0"/>
        <v>0.87975000000000003</v>
      </c>
      <c r="AF26" s="10">
        <f t="shared" si="6"/>
        <v>0.84525000000000006</v>
      </c>
      <c r="AG26" s="28">
        <f t="shared" si="3"/>
        <v>0.13523867984049534</v>
      </c>
      <c r="AH26" s="1">
        <f t="shared" si="4"/>
        <v>6.0238679840495343E-2</v>
      </c>
      <c r="AI26" s="10">
        <f t="shared" si="1"/>
        <v>-0.72499999999999998</v>
      </c>
      <c r="AJ26" s="10">
        <f t="shared" si="5"/>
        <v>0.87975000000000003</v>
      </c>
      <c r="AL26" s="27">
        <v>2.5000000000000001E-2</v>
      </c>
      <c r="AM26" s="30">
        <v>4.0625013655875356E-2</v>
      </c>
      <c r="AN26" s="30">
        <v>2.5296757035265193E-2</v>
      </c>
      <c r="AO26" s="30">
        <v>4.6060033528348338E-2</v>
      </c>
      <c r="AP26" s="30"/>
      <c r="AQ26" s="28">
        <f t="shared" si="7"/>
        <v>4.0625013655875356E-2</v>
      </c>
      <c r="AR26" s="28">
        <f t="shared" si="8"/>
        <v>2.5000000000000001E-2</v>
      </c>
      <c r="AS26" s="28">
        <f t="shared" si="9"/>
        <v>4.6060033528348338E-2</v>
      </c>
      <c r="AT26" s="28">
        <f t="shared" si="10"/>
        <v>2.5296757035265193E-2</v>
      </c>
      <c r="BA26" s="28"/>
      <c r="BB26" s="28"/>
      <c r="BC26" s="28"/>
      <c r="BD26" s="28"/>
      <c r="BE26" s="28"/>
    </row>
    <row r="27" spans="1:57" ht="17" x14ac:dyDescent="0.45">
      <c r="A27" s="1"/>
      <c r="B27" s="21"/>
      <c r="C27" s="12"/>
      <c r="D27" s="5" t="s">
        <v>51</v>
      </c>
      <c r="E27" s="5"/>
      <c r="F27" s="5" t="s">
        <v>51</v>
      </c>
      <c r="G27" s="5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7">
        <v>0.11</v>
      </c>
      <c r="Z27" s="34">
        <v>0.63574238138556871</v>
      </c>
      <c r="AA27" s="34">
        <v>0.46902672193131117</v>
      </c>
      <c r="AB27" s="27">
        <f t="shared" si="2"/>
        <v>0.11</v>
      </c>
      <c r="AC27" s="27"/>
      <c r="AD27" s="27">
        <v>-0.7</v>
      </c>
      <c r="AE27" s="10">
        <f t="shared" si="0"/>
        <v>0.86699999999999999</v>
      </c>
      <c r="AF27" s="10">
        <f t="shared" si="6"/>
        <v>0.83299999999999996</v>
      </c>
      <c r="AG27" s="28">
        <f t="shared" si="3"/>
        <v>0.13327869897324179</v>
      </c>
      <c r="AH27" s="1">
        <f t="shared" si="4"/>
        <v>5.8278698973241796E-2</v>
      </c>
      <c r="AI27" s="10">
        <f t="shared" si="1"/>
        <v>-0.7</v>
      </c>
      <c r="AJ27" s="10">
        <f t="shared" si="5"/>
        <v>0.86699999999999999</v>
      </c>
      <c r="AL27" s="27">
        <v>2.75E-2</v>
      </c>
      <c r="AM27" s="30">
        <v>4.2187581797175785E-2</v>
      </c>
      <c r="AN27" s="30">
        <v>2.7242675027680088E-2</v>
      </c>
      <c r="AO27" s="30">
        <v>4.7680084073581264E-2</v>
      </c>
      <c r="AP27" s="30"/>
      <c r="AQ27" s="28">
        <f t="shared" si="7"/>
        <v>4.2187581797175785E-2</v>
      </c>
      <c r="AR27" s="28">
        <f t="shared" si="8"/>
        <v>2.75E-2</v>
      </c>
      <c r="AS27" s="28">
        <f t="shared" si="9"/>
        <v>4.7680084073581264E-2</v>
      </c>
      <c r="AT27" s="28">
        <f t="shared" si="10"/>
        <v>2.7242675027680088E-2</v>
      </c>
      <c r="BA27" s="28"/>
      <c r="BB27" s="28"/>
      <c r="BC27" s="28"/>
      <c r="BD27" s="28"/>
      <c r="BE27" s="28"/>
    </row>
    <row r="28" spans="1:57" x14ac:dyDescent="0.4">
      <c r="A28" s="1"/>
      <c r="B28" s="18" t="s">
        <v>56</v>
      </c>
      <c r="C28" s="1"/>
      <c r="D28" s="2"/>
      <c r="E28" s="2"/>
      <c r="F28" s="2"/>
      <c r="G28" s="5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7">
        <v>0.12</v>
      </c>
      <c r="Z28" s="34">
        <v>0.6437113756628503</v>
      </c>
      <c r="AA28" s="34">
        <v>0.47549411721437024</v>
      </c>
      <c r="AB28" s="27">
        <f t="shared" si="2"/>
        <v>0.12</v>
      </c>
      <c r="AC28" s="27"/>
      <c r="AD28" s="27">
        <v>-0.67500000000000004</v>
      </c>
      <c r="AE28" s="10">
        <f t="shared" si="0"/>
        <v>0.85425000000000006</v>
      </c>
      <c r="AF28" s="10">
        <f t="shared" si="6"/>
        <v>0.82074999999999998</v>
      </c>
      <c r="AG28" s="28">
        <f t="shared" si="3"/>
        <v>0.13131871810598822</v>
      </c>
      <c r="AH28" s="1">
        <f t="shared" si="4"/>
        <v>5.6318718105988222E-2</v>
      </c>
      <c r="AI28" s="10">
        <f t="shared" si="1"/>
        <v>-0.67500000000000004</v>
      </c>
      <c r="AJ28" s="10">
        <f t="shared" si="5"/>
        <v>0.85425000000000006</v>
      </c>
      <c r="AL28" s="27">
        <v>0.03</v>
      </c>
      <c r="AM28" s="30">
        <v>4.375006903638589E-2</v>
      </c>
      <c r="AN28" s="30">
        <v>2.918853179960116E-2</v>
      </c>
      <c r="AO28" s="30">
        <v>4.9300086930513784E-2</v>
      </c>
      <c r="AP28" s="30"/>
      <c r="AQ28" s="28">
        <f t="shared" si="7"/>
        <v>4.375006903638589E-2</v>
      </c>
      <c r="AR28" s="28">
        <f t="shared" si="8"/>
        <v>0.03</v>
      </c>
      <c r="AS28" s="28">
        <f t="shared" si="9"/>
        <v>4.9300086930513784E-2</v>
      </c>
      <c r="AT28" s="28">
        <f t="shared" si="10"/>
        <v>2.918853179960116E-2</v>
      </c>
      <c r="BA28" s="28"/>
      <c r="BB28" s="28"/>
      <c r="BC28" s="28"/>
      <c r="BD28" s="28"/>
      <c r="BE28" s="28"/>
    </row>
    <row r="29" spans="1:57" x14ac:dyDescent="0.4">
      <c r="A29" s="1"/>
      <c r="B29" s="1"/>
      <c r="C29" s="1" t="s">
        <v>53</v>
      </c>
      <c r="D29" s="24">
        <f>1-D30</f>
        <v>0.375</v>
      </c>
      <c r="E29" s="2"/>
      <c r="F29" s="24">
        <f>AB10</f>
        <v>2.4999999999999901E-2</v>
      </c>
      <c r="G29" s="5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7">
        <v>0.13</v>
      </c>
      <c r="Z29" s="34">
        <v>0.65167544857970039</v>
      </c>
      <c r="AA29" s="34">
        <v>0.48196830051207001</v>
      </c>
      <c r="AB29" s="27">
        <f t="shared" si="2"/>
        <v>0.13</v>
      </c>
      <c r="AC29" s="27"/>
      <c r="AD29" s="27">
        <v>-0.65</v>
      </c>
      <c r="AE29" s="10">
        <f t="shared" si="0"/>
        <v>0.84149999999999991</v>
      </c>
      <c r="AF29" s="10">
        <f t="shared" si="6"/>
        <v>0.8085</v>
      </c>
      <c r="AG29" s="28">
        <f t="shared" si="3"/>
        <v>0.12935873723873467</v>
      </c>
      <c r="AH29" s="1">
        <f t="shared" si="4"/>
        <v>5.4358737238734675E-2</v>
      </c>
      <c r="AI29" s="10">
        <f t="shared" si="1"/>
        <v>-0.65</v>
      </c>
      <c r="AJ29" s="10">
        <f t="shared" si="5"/>
        <v>0.84149999999999991</v>
      </c>
      <c r="AL29" s="27">
        <v>3.2500000000000001E-2</v>
      </c>
      <c r="AM29" s="30">
        <v>4.5312573999155496E-2</v>
      </c>
      <c r="AN29" s="30">
        <v>3.3080365628909668E-2</v>
      </c>
      <c r="AO29" s="30">
        <v>5.2540000561189619E-2</v>
      </c>
      <c r="AP29" s="30"/>
      <c r="AQ29" s="28">
        <f t="shared" si="7"/>
        <v>4.5312573999155496E-2</v>
      </c>
      <c r="AR29" s="28">
        <f t="shared" si="8"/>
        <v>3.2500000000000001E-2</v>
      </c>
      <c r="AS29" s="28">
        <f t="shared" si="9"/>
        <v>5.2540000561189619E-2</v>
      </c>
      <c r="AT29" s="28">
        <f t="shared" si="10"/>
        <v>3.3080365628909668E-2</v>
      </c>
      <c r="BA29" s="28"/>
      <c r="BB29" s="28"/>
      <c r="BC29" s="28"/>
      <c r="BD29" s="28"/>
      <c r="BE29" s="28"/>
    </row>
    <row r="30" spans="1:57" x14ac:dyDescent="0.4">
      <c r="A30" s="1"/>
      <c r="B30" s="1"/>
      <c r="C30" s="1" t="s">
        <v>0</v>
      </c>
      <c r="D30" s="45">
        <f>D21/D8</f>
        <v>0.625</v>
      </c>
      <c r="E30" s="2"/>
      <c r="F30" s="45">
        <f>VLOOKUP(MIN(AH15:AH104),AH15:AJ104,3,FALSE)</f>
        <v>0.47775000000000001</v>
      </c>
      <c r="G30" s="5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7">
        <v>0.14000000000000001</v>
      </c>
      <c r="Z30" s="34">
        <v>0.65962483267193017</v>
      </c>
      <c r="AA30" s="34">
        <v>0.48844191761866107</v>
      </c>
      <c r="AB30" s="27">
        <f t="shared" si="2"/>
        <v>0.14000000000000001</v>
      </c>
      <c r="AC30" s="27"/>
      <c r="AD30" s="27">
        <v>-0.625</v>
      </c>
      <c r="AE30" s="10">
        <f t="shared" si="0"/>
        <v>0.82874999999999999</v>
      </c>
      <c r="AF30" s="10">
        <f t="shared" si="6"/>
        <v>0.79625000000000001</v>
      </c>
      <c r="AG30" s="28">
        <f t="shared" si="3"/>
        <v>0.12739875637148113</v>
      </c>
      <c r="AH30" s="1">
        <f t="shared" si="4"/>
        <v>5.2398756371481128E-2</v>
      </c>
      <c r="AI30" s="10">
        <f t="shared" si="1"/>
        <v>-0.625</v>
      </c>
      <c r="AJ30" s="10">
        <f t="shared" si="5"/>
        <v>0.82874999999999999</v>
      </c>
      <c r="AL30" s="27">
        <v>3.5000000000000003E-2</v>
      </c>
      <c r="AM30" s="30">
        <v>4.6875000125335332E-2</v>
      </c>
      <c r="AN30" s="30">
        <v>3.5026273517287952E-2</v>
      </c>
      <c r="AO30" s="30">
        <v>5.4160008943812857E-2</v>
      </c>
      <c r="AP30" s="30"/>
      <c r="AQ30" s="28">
        <f t="shared" si="7"/>
        <v>4.6875000125335332E-2</v>
      </c>
      <c r="AR30" s="28">
        <f t="shared" si="8"/>
        <v>3.5000000000000003E-2</v>
      </c>
      <c r="AS30" s="28">
        <f t="shared" si="9"/>
        <v>5.4160008943812857E-2</v>
      </c>
      <c r="AT30" s="28">
        <f t="shared" si="10"/>
        <v>3.5026273517287952E-2</v>
      </c>
      <c r="BA30" s="28"/>
      <c r="BB30" s="28"/>
      <c r="BC30" s="28"/>
      <c r="BD30" s="28"/>
      <c r="BE30" s="28"/>
    </row>
    <row r="31" spans="1:57" x14ac:dyDescent="0.4">
      <c r="A31" s="1"/>
      <c r="B31" s="1"/>
      <c r="C31" s="1" t="s">
        <v>4</v>
      </c>
      <c r="D31" s="13"/>
      <c r="E31" s="2"/>
      <c r="F31" s="23">
        <f>(1-F29)-F30</f>
        <v>0.49725000000000008</v>
      </c>
      <c r="G31" s="5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7">
        <v>0.15</v>
      </c>
      <c r="Z31" s="34">
        <v>0.66754920169254572</v>
      </c>
      <c r="AA31" s="34">
        <v>0.49490716677205981</v>
      </c>
      <c r="AB31" s="27">
        <f t="shared" si="2"/>
        <v>0.15</v>
      </c>
      <c r="AC31" s="27"/>
      <c r="AD31" s="27">
        <v>-0.6</v>
      </c>
      <c r="AE31" s="10">
        <f t="shared" si="0"/>
        <v>0.81600000000000006</v>
      </c>
      <c r="AF31" s="10">
        <f t="shared" si="6"/>
        <v>0.78400000000000003</v>
      </c>
      <c r="AG31" s="28">
        <f t="shared" si="3"/>
        <v>0.12543877550422758</v>
      </c>
      <c r="AH31" s="1">
        <f t="shared" si="4"/>
        <v>5.0438775504227581E-2</v>
      </c>
      <c r="AI31" s="10">
        <f t="shared" si="1"/>
        <v>-0.6</v>
      </c>
      <c r="AJ31" s="10">
        <f t="shared" si="5"/>
        <v>0.81600000000000006</v>
      </c>
      <c r="AL31" s="27">
        <v>3.7499999999999999E-2</v>
      </c>
      <c r="AM31" s="30">
        <v>4.8437533996773766E-2</v>
      </c>
      <c r="AN31" s="30">
        <v>3.6972094371828058E-2</v>
      </c>
      <c r="AO31" s="30">
        <v>5.5780034948357246E-2</v>
      </c>
      <c r="AP31" s="30"/>
      <c r="AQ31" s="28">
        <f t="shared" si="7"/>
        <v>4.8437533996773766E-2</v>
      </c>
      <c r="AR31" s="28">
        <f t="shared" si="8"/>
        <v>3.7499999999999999E-2</v>
      </c>
      <c r="AS31" s="28">
        <f t="shared" si="9"/>
        <v>5.5780034948357246E-2</v>
      </c>
      <c r="AT31" s="28">
        <f t="shared" si="10"/>
        <v>3.6972094371828058E-2</v>
      </c>
      <c r="BA31" s="28"/>
      <c r="BB31" s="28"/>
      <c r="BC31" s="28"/>
      <c r="BD31" s="28"/>
      <c r="BE31" s="28"/>
    </row>
    <row r="32" spans="1:57" x14ac:dyDescent="0.4">
      <c r="A32" s="1"/>
      <c r="C32" s="1" t="s">
        <v>7</v>
      </c>
      <c r="D32" s="22">
        <f>SUM(D29:D30)</f>
        <v>1</v>
      </c>
      <c r="E32" s="2"/>
      <c r="F32" s="11">
        <f>SUM(F29:F31)</f>
        <v>1</v>
      </c>
      <c r="G32" s="5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7">
        <v>0.16</v>
      </c>
      <c r="Z32" s="34">
        <v>0.6754376795533652</v>
      </c>
      <c r="AA32" s="34">
        <v>0.50135580337981744</v>
      </c>
      <c r="AB32" s="27">
        <f t="shared" si="2"/>
        <v>0.16</v>
      </c>
      <c r="AC32" s="27"/>
      <c r="AD32" s="27">
        <v>-0.57499999999999996</v>
      </c>
      <c r="AE32" s="10">
        <f t="shared" si="0"/>
        <v>0.80325000000000002</v>
      </c>
      <c r="AF32" s="10">
        <f t="shared" si="6"/>
        <v>0.77174999999999994</v>
      </c>
      <c r="AG32" s="28">
        <f t="shared" si="3"/>
        <v>0.123478794636974</v>
      </c>
      <c r="AH32" s="1">
        <f t="shared" si="4"/>
        <v>4.8478794636974007E-2</v>
      </c>
      <c r="AI32" s="10">
        <f t="shared" si="1"/>
        <v>-0.57499999999999996</v>
      </c>
      <c r="AJ32" s="10">
        <f t="shared" si="5"/>
        <v>0.80325000000000002</v>
      </c>
      <c r="AL32" s="27">
        <v>0.04</v>
      </c>
      <c r="AM32" s="30">
        <v>5.0000014014591032E-2</v>
      </c>
      <c r="AN32" s="30">
        <v>4.0863969391647624E-2</v>
      </c>
      <c r="AO32" s="30">
        <v>5.9020056692593144E-2</v>
      </c>
      <c r="AP32" s="30"/>
      <c r="AQ32" s="28">
        <f t="shared" si="7"/>
        <v>5.0000014014591032E-2</v>
      </c>
      <c r="AR32" s="28">
        <f t="shared" si="8"/>
        <v>0.04</v>
      </c>
      <c r="AS32" s="28">
        <f t="shared" si="9"/>
        <v>5.9020056692593144E-2</v>
      </c>
      <c r="AT32" s="28">
        <f t="shared" si="10"/>
        <v>4.0863969391647624E-2</v>
      </c>
      <c r="BA32" s="28"/>
      <c r="BB32" s="28"/>
      <c r="BC32" s="28"/>
      <c r="BD32" s="28"/>
      <c r="BE32" s="28"/>
    </row>
    <row r="33" spans="1:57" x14ac:dyDescent="0.4">
      <c r="A33" s="1"/>
      <c r="B33" s="1"/>
      <c r="C33" s="1"/>
      <c r="D33" s="2"/>
      <c r="E33" s="2"/>
      <c r="F33" s="2"/>
      <c r="G33" s="5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7">
        <v>0.17</v>
      </c>
      <c r="Z33" s="34">
        <v>0.68327885468894356</v>
      </c>
      <c r="AA33" s="34">
        <v>0.50777914886130393</v>
      </c>
      <c r="AB33" s="27">
        <f t="shared" si="2"/>
        <v>0.17</v>
      </c>
      <c r="AC33" s="27"/>
      <c r="AD33" s="27">
        <v>-0.55000000000000004</v>
      </c>
      <c r="AE33" s="10">
        <f t="shared" si="0"/>
        <v>0.79050000000000009</v>
      </c>
      <c r="AF33" s="10">
        <f t="shared" si="6"/>
        <v>0.75949999999999995</v>
      </c>
      <c r="AG33" s="28">
        <f t="shared" si="3"/>
        <v>0.12151881376972046</v>
      </c>
      <c r="AH33" s="1">
        <f t="shared" si="4"/>
        <v>4.651881376972046E-2</v>
      </c>
      <c r="AI33" s="10">
        <f t="shared" si="1"/>
        <v>-0.55000000000000004</v>
      </c>
      <c r="AJ33" s="10">
        <f t="shared" si="5"/>
        <v>0.79050000000000009</v>
      </c>
      <c r="AL33" s="27">
        <v>4.2500000000000003E-2</v>
      </c>
      <c r="AM33" s="30">
        <v>5.1562533961056749E-2</v>
      </c>
      <c r="AN33" s="30">
        <v>4.2809865994228938E-2</v>
      </c>
      <c r="AO33" s="30">
        <v>6.0640006328521269E-2</v>
      </c>
      <c r="AP33" s="30"/>
      <c r="AQ33" s="28">
        <f t="shared" si="7"/>
        <v>5.1562533961056749E-2</v>
      </c>
      <c r="AR33" s="28">
        <f t="shared" si="8"/>
        <v>4.2500000000000003E-2</v>
      </c>
      <c r="AS33" s="28">
        <f t="shared" si="9"/>
        <v>6.0640006328521269E-2</v>
      </c>
      <c r="AT33" s="28">
        <f t="shared" si="10"/>
        <v>4.2809865994228938E-2</v>
      </c>
      <c r="BA33" s="28"/>
      <c r="BB33" s="28"/>
      <c r="BC33" s="28"/>
      <c r="BD33" s="28"/>
      <c r="BE33" s="28"/>
    </row>
    <row r="34" spans="1:57" x14ac:dyDescent="0.4">
      <c r="A34" s="1"/>
      <c r="B34" s="18" t="s">
        <v>27</v>
      </c>
      <c r="C34" s="1"/>
      <c r="D34" s="2"/>
      <c r="E34" s="2"/>
      <c r="F34" s="2"/>
      <c r="G34" s="5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7">
        <v>0.18</v>
      </c>
      <c r="Z34" s="34">
        <v>0.69106080029590311</v>
      </c>
      <c r="AA34" s="34">
        <v>0.51416810397442625</v>
      </c>
      <c r="AB34" s="27">
        <f t="shared" si="2"/>
        <v>0.18</v>
      </c>
      <c r="AC34" s="27"/>
      <c r="AD34" s="27">
        <v>-0.52500000000000002</v>
      </c>
      <c r="AE34" s="10">
        <f t="shared" si="0"/>
        <v>0.77774999999999994</v>
      </c>
      <c r="AF34" s="10">
        <f t="shared" si="6"/>
        <v>0.74724999999999997</v>
      </c>
      <c r="AG34" s="28">
        <f t="shared" si="3"/>
        <v>0.11955883290246688</v>
      </c>
      <c r="AH34" s="1">
        <f t="shared" si="4"/>
        <v>4.4558832902466886E-2</v>
      </c>
      <c r="AI34" s="10">
        <f t="shared" si="1"/>
        <v>-0.52500000000000002</v>
      </c>
      <c r="AJ34" s="10">
        <f t="shared" si="5"/>
        <v>0.77774999999999994</v>
      </c>
      <c r="AL34" s="27">
        <v>4.4999999999999998E-2</v>
      </c>
      <c r="AM34" s="30">
        <v>5.3125052929299497E-2</v>
      </c>
      <c r="AN34" s="30">
        <v>4.475577878015044E-2</v>
      </c>
      <c r="AO34" s="30">
        <v>6.2260038071004095E-2</v>
      </c>
      <c r="AP34" s="30"/>
      <c r="AQ34" s="28">
        <f t="shared" si="7"/>
        <v>5.3125052929299497E-2</v>
      </c>
      <c r="AR34" s="28">
        <f t="shared" si="8"/>
        <v>4.4999999999999998E-2</v>
      </c>
      <c r="AS34" s="28">
        <f t="shared" si="9"/>
        <v>6.2260038071004095E-2</v>
      </c>
      <c r="AT34" s="28">
        <f t="shared" si="10"/>
        <v>4.475577878015044E-2</v>
      </c>
      <c r="BA34" s="28"/>
      <c r="BB34" s="28"/>
      <c r="BC34" s="28"/>
      <c r="BD34" s="28"/>
      <c r="BE34" s="28"/>
    </row>
    <row r="35" spans="1:57" x14ac:dyDescent="0.4">
      <c r="A35" s="1"/>
      <c r="B35" s="1"/>
      <c r="C35" s="19" t="s">
        <v>21</v>
      </c>
      <c r="D35" s="31">
        <f>D29*IF(D29&lt;0,D18,D11)+D30*D7</f>
        <v>7.1874999999999994E-2</v>
      </c>
      <c r="E35" s="2"/>
      <c r="F35" s="14">
        <f>F29*IF(F29&lt;0,D18,D11)+F30*D7+F31*D14</f>
        <v>8.8180000000000008E-2</v>
      </c>
      <c r="G35" s="5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7">
        <v>0.19</v>
      </c>
      <c r="Z35" s="34">
        <v>0.69877110086256522</v>
      </c>
      <c r="AA35" s="34">
        <v>0.5205131669690537</v>
      </c>
      <c r="AB35" s="27">
        <f t="shared" si="2"/>
        <v>0.19</v>
      </c>
      <c r="AC35" s="27"/>
      <c r="AD35" s="27">
        <v>-0.5</v>
      </c>
      <c r="AE35" s="10">
        <f t="shared" si="0"/>
        <v>0.76500000000000001</v>
      </c>
      <c r="AF35" s="10">
        <f t="shared" si="6"/>
        <v>0.73499999999999999</v>
      </c>
      <c r="AG35" s="28">
        <f t="shared" si="3"/>
        <v>0.11759885203521334</v>
      </c>
      <c r="AH35" s="1">
        <f t="shared" si="4"/>
        <v>4.2598852035213339E-2</v>
      </c>
      <c r="AI35" s="10">
        <f t="shared" si="1"/>
        <v>-0.5</v>
      </c>
      <c r="AJ35" s="10">
        <f t="shared" si="5"/>
        <v>0.76500000000000001</v>
      </c>
      <c r="AL35" s="27">
        <v>4.7500000000000001E-2</v>
      </c>
      <c r="AM35" s="30">
        <v>5.4687537845676509E-2</v>
      </c>
      <c r="AN35" s="30">
        <v>4.6701646183374107E-2</v>
      </c>
      <c r="AO35" s="30">
        <v>6.3880076064394054E-2</v>
      </c>
      <c r="AP35" s="30"/>
      <c r="AQ35" s="28">
        <f t="shared" si="7"/>
        <v>5.4687537845676509E-2</v>
      </c>
      <c r="AR35" s="28">
        <f t="shared" si="8"/>
        <v>4.7500000000000001E-2</v>
      </c>
      <c r="AS35" s="28">
        <f t="shared" si="9"/>
        <v>6.3880076064394054E-2</v>
      </c>
      <c r="AT35" s="28">
        <f t="shared" si="10"/>
        <v>4.6701646183374107E-2</v>
      </c>
      <c r="BA35" s="28"/>
      <c r="BB35" s="28"/>
      <c r="BC35" s="28"/>
      <c r="BD35" s="28"/>
      <c r="BE35" s="28"/>
    </row>
    <row r="36" spans="1:57" x14ac:dyDescent="0.4">
      <c r="A36" s="1"/>
      <c r="B36" s="1"/>
      <c r="C36" s="19" t="s">
        <v>22</v>
      </c>
      <c r="D36" s="14">
        <f>D30*D8</f>
        <v>7.4999999999999997E-2</v>
      </c>
      <c r="E36" s="2"/>
      <c r="F36" s="14">
        <f>(F30^2*D8^2+F31^2*D15^2)^0.5</f>
        <v>7.5890081861861247E-2</v>
      </c>
      <c r="G36" s="5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7">
        <v>0.2</v>
      </c>
      <c r="Z36" s="34">
        <v>0.70639688535059908</v>
      </c>
      <c r="AA36" s="34">
        <v>0.52680445687163324</v>
      </c>
      <c r="AB36" s="27">
        <f t="shared" si="2"/>
        <v>0.2</v>
      </c>
      <c r="AC36" s="27"/>
      <c r="AD36" s="27">
        <v>-0.47499999999999998</v>
      </c>
      <c r="AE36" s="10">
        <f t="shared" si="0"/>
        <v>0.75225000000000009</v>
      </c>
      <c r="AF36" s="10">
        <f t="shared" si="6"/>
        <v>0.72275</v>
      </c>
      <c r="AG36" s="28">
        <f t="shared" si="3"/>
        <v>0.11563887116795979</v>
      </c>
      <c r="AH36" s="1">
        <f t="shared" si="4"/>
        <v>4.0638871167959792E-2</v>
      </c>
      <c r="AI36" s="10">
        <f t="shared" si="1"/>
        <v>-0.47499999999999998</v>
      </c>
      <c r="AJ36" s="10">
        <f t="shared" si="5"/>
        <v>0.75225000000000009</v>
      </c>
      <c r="AL36" s="27">
        <v>0.05</v>
      </c>
      <c r="AM36" s="30">
        <v>5.62500884535398E-2</v>
      </c>
      <c r="AN36" s="30">
        <v>5.0593452775371701E-2</v>
      </c>
      <c r="AO36" s="30">
        <v>6.7120031972631028E-2</v>
      </c>
      <c r="AP36" s="30"/>
      <c r="AQ36" s="28">
        <f t="shared" si="7"/>
        <v>5.62500884535398E-2</v>
      </c>
      <c r="AR36" s="28">
        <f t="shared" si="8"/>
        <v>0.05</v>
      </c>
      <c r="AS36" s="28">
        <f t="shared" si="9"/>
        <v>6.7120031972631028E-2</v>
      </c>
      <c r="AT36" s="28">
        <f t="shared" si="10"/>
        <v>5.0593452775371701E-2</v>
      </c>
      <c r="BA36" s="28"/>
      <c r="BB36" s="28"/>
      <c r="BC36" s="28"/>
      <c r="BD36" s="28"/>
      <c r="BE36" s="28"/>
    </row>
    <row r="37" spans="1:57" x14ac:dyDescent="0.4">
      <c r="A37" s="1"/>
      <c r="B37" s="1"/>
      <c r="C37" s="19" t="s">
        <v>37</v>
      </c>
      <c r="D37" s="15">
        <f>IFERROR(_xlfn.NORM.S.DIST(-D35/D36,TRUE),0)</f>
        <v>0.16894735021240506</v>
      </c>
      <c r="E37" s="2"/>
      <c r="F37" s="15">
        <f>IFERROR(_xlfn.NORM.S.DIST(-F35/F36,TRUE),0)</f>
        <v>0.12262917405056585</v>
      </c>
      <c r="G37" s="5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7">
        <v>0.21</v>
      </c>
      <c r="Z37" s="34">
        <v>0.71392486732124794</v>
      </c>
      <c r="AA37" s="34">
        <v>0.53303174215539129</v>
      </c>
      <c r="AB37" s="27">
        <f t="shared" si="2"/>
        <v>0.21</v>
      </c>
      <c r="AC37" s="27"/>
      <c r="AD37" s="27">
        <v>-0.45</v>
      </c>
      <c r="AE37" s="10">
        <f t="shared" si="0"/>
        <v>0.73949999999999994</v>
      </c>
      <c r="AF37" s="10">
        <f t="shared" ref="AF37:AF64" si="11">(1-AD37)-AE37</f>
        <v>0.71050000000000002</v>
      </c>
      <c r="AG37" s="28">
        <f t="shared" si="3"/>
        <v>0.11367889030070623</v>
      </c>
      <c r="AH37" s="1">
        <f t="shared" si="4"/>
        <v>3.8678890300706231E-2</v>
      </c>
      <c r="AI37" s="10">
        <f t="shared" si="1"/>
        <v>-0.45</v>
      </c>
      <c r="AJ37" s="10">
        <f t="shared" si="5"/>
        <v>0.73949999999999994</v>
      </c>
      <c r="AL37" s="27">
        <v>5.2499999999999998E-2</v>
      </c>
      <c r="AM37" s="30">
        <v>5.7812501716520977E-2</v>
      </c>
      <c r="AN37" s="30">
        <v>5.2539299458371345E-2</v>
      </c>
      <c r="AO37" s="30">
        <v>6.8740012039193832E-2</v>
      </c>
      <c r="AP37" s="30"/>
      <c r="AQ37" s="28">
        <f t="shared" si="7"/>
        <v>5.7812501716520977E-2</v>
      </c>
      <c r="AR37" s="28">
        <f t="shared" si="8"/>
        <v>5.2499999999999998E-2</v>
      </c>
      <c r="AS37" s="28">
        <f t="shared" si="9"/>
        <v>6.8740012039193832E-2</v>
      </c>
      <c r="AT37" s="28">
        <f t="shared" si="10"/>
        <v>5.2539299458371345E-2</v>
      </c>
      <c r="BA37" s="28"/>
      <c r="BB37" s="28"/>
      <c r="BC37" s="28"/>
      <c r="BD37" s="28"/>
      <c r="BE37" s="28"/>
    </row>
    <row r="38" spans="1:57" x14ac:dyDescent="0.4">
      <c r="A38" s="1"/>
      <c r="B38" s="1"/>
      <c r="C38" s="19"/>
      <c r="D38" s="15"/>
      <c r="E38" s="1"/>
      <c r="F38" s="1"/>
      <c r="G38" s="5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7">
        <v>0.22</v>
      </c>
      <c r="Z38" s="34">
        <v>0.72134139221298721</v>
      </c>
      <c r="AA38" s="34">
        <v>0.53918447498748534</v>
      </c>
      <c r="AB38" s="27">
        <f t="shared" si="2"/>
        <v>0.22</v>
      </c>
      <c r="AC38" s="27"/>
      <c r="AD38" s="27">
        <v>-0.42499999999999899</v>
      </c>
      <c r="AE38" s="10">
        <f t="shared" si="0"/>
        <v>0.72674999999999945</v>
      </c>
      <c r="AF38" s="10">
        <f t="shared" si="11"/>
        <v>0.69824999999999948</v>
      </c>
      <c r="AG38" s="28">
        <f t="shared" si="3"/>
        <v>0.11171890943345258</v>
      </c>
      <c r="AH38" s="1">
        <f t="shared" si="4"/>
        <v>3.6718909433452587E-2</v>
      </c>
      <c r="AI38" s="10">
        <f t="shared" si="1"/>
        <v>-0.42499999999999899</v>
      </c>
      <c r="AJ38" s="10">
        <f t="shared" si="5"/>
        <v>0.72674999999999945</v>
      </c>
      <c r="AL38" s="27">
        <v>5.5E-2</v>
      </c>
      <c r="AM38" s="30">
        <v>5.9375041429990352E-2</v>
      </c>
      <c r="AN38" s="30">
        <v>5.4485285943663822E-2</v>
      </c>
      <c r="AO38" s="30">
        <v>7.0360058758528493E-2</v>
      </c>
      <c r="AP38" s="30"/>
      <c r="AQ38" s="28">
        <f t="shared" si="7"/>
        <v>5.9375041429990352E-2</v>
      </c>
      <c r="AR38" s="28">
        <f t="shared" si="8"/>
        <v>5.5E-2</v>
      </c>
      <c r="AS38" s="28">
        <f t="shared" si="9"/>
        <v>7.0360058758528493E-2</v>
      </c>
      <c r="AT38" s="28">
        <f t="shared" si="10"/>
        <v>5.4485285943663822E-2</v>
      </c>
      <c r="BA38" s="28"/>
      <c r="BB38" s="28"/>
      <c r="BC38" s="28"/>
      <c r="BD38" s="28"/>
      <c r="BE38" s="28"/>
    </row>
    <row r="39" spans="1:57" s="1" customFormat="1" x14ac:dyDescent="0.4">
      <c r="B39" s="16"/>
      <c r="D39" s="2"/>
      <c r="G39" s="50"/>
      <c r="Y39" s="27">
        <v>0.23</v>
      </c>
      <c r="Z39" s="34">
        <v>0.72863249187509271</v>
      </c>
      <c r="AA39" s="34">
        <v>0.54525183116827414</v>
      </c>
      <c r="AB39" s="27">
        <f t="shared" si="2"/>
        <v>0.23</v>
      </c>
      <c r="AC39" s="27"/>
      <c r="AD39" s="27">
        <v>-0.39999999999999902</v>
      </c>
      <c r="AE39" s="10">
        <f t="shared" si="0"/>
        <v>0.71399999999999952</v>
      </c>
      <c r="AF39" s="10">
        <f t="shared" si="11"/>
        <v>0.6859999999999995</v>
      </c>
      <c r="AG39" s="28">
        <f t="shared" si="3"/>
        <v>0.10975892856619904</v>
      </c>
      <c r="AH39" s="1">
        <f t="shared" si="4"/>
        <v>3.475892856619904E-2</v>
      </c>
      <c r="AI39" s="10">
        <f t="shared" si="1"/>
        <v>-0.39999999999999902</v>
      </c>
      <c r="AJ39" s="10">
        <f t="shared" si="5"/>
        <v>0.71399999999999952</v>
      </c>
      <c r="AL39" s="27">
        <v>5.7500000000000002E-2</v>
      </c>
      <c r="AM39" s="30">
        <v>6.0937545415926636E-2</v>
      </c>
      <c r="AN39" s="30">
        <v>5.837703343273995E-2</v>
      </c>
      <c r="AO39" s="30">
        <v>7.3600064191746264E-2</v>
      </c>
      <c r="AP39" s="30"/>
      <c r="AQ39" s="28">
        <f t="shared" si="7"/>
        <v>6.0937545415926636E-2</v>
      </c>
      <c r="AR39" s="28">
        <f t="shared" si="8"/>
        <v>5.7500000000000002E-2</v>
      </c>
      <c r="AS39" s="28">
        <f t="shared" si="9"/>
        <v>7.3600064191746264E-2</v>
      </c>
      <c r="AT39" s="28">
        <f t="shared" si="10"/>
        <v>5.837703343273995E-2</v>
      </c>
      <c r="BA39" s="28"/>
      <c r="BB39" s="28"/>
      <c r="BC39" s="28"/>
      <c r="BD39" s="28"/>
      <c r="BE39" s="28"/>
    </row>
    <row r="40" spans="1:57" s="1" customFormat="1" ht="17" x14ac:dyDescent="0.45">
      <c r="B40" s="32"/>
      <c r="D40" s="2"/>
      <c r="G40" s="50"/>
      <c r="Y40" s="27">
        <v>0.24</v>
      </c>
      <c r="Z40" s="34">
        <v>0.73578394634305078</v>
      </c>
      <c r="AA40" s="34">
        <v>0.55122275578877378</v>
      </c>
      <c r="AB40" s="27">
        <f t="shared" si="2"/>
        <v>0.24</v>
      </c>
      <c r="AC40" s="27"/>
      <c r="AD40" s="27">
        <v>-0.374999999999999</v>
      </c>
      <c r="AE40" s="10">
        <f t="shared" si="0"/>
        <v>0.7012499999999996</v>
      </c>
      <c r="AF40" s="10">
        <f t="shared" si="11"/>
        <v>0.67374999999999952</v>
      </c>
      <c r="AG40" s="28">
        <f t="shared" si="3"/>
        <v>0.10779894769894549</v>
      </c>
      <c r="AH40" s="1">
        <f t="shared" si="4"/>
        <v>3.2798947698945494E-2</v>
      </c>
      <c r="AI40" s="10">
        <f t="shared" si="1"/>
        <v>-0.374999999999999</v>
      </c>
      <c r="AJ40" s="10">
        <f t="shared" si="5"/>
        <v>0.7012499999999996</v>
      </c>
      <c r="AL40" s="27">
        <v>0.06</v>
      </c>
      <c r="AM40" s="30">
        <v>6.2500050369763013E-2</v>
      </c>
      <c r="AN40" s="30">
        <v>6.032291247459131E-2</v>
      </c>
      <c r="AO40" s="30">
        <v>7.5220078286843614E-2</v>
      </c>
      <c r="AP40" s="30"/>
      <c r="AQ40" s="28">
        <f t="shared" si="7"/>
        <v>6.2500050369763013E-2</v>
      </c>
      <c r="AR40" s="28">
        <f t="shared" si="8"/>
        <v>0.06</v>
      </c>
      <c r="AS40" s="28">
        <f t="shared" si="9"/>
        <v>7.5220078286843614E-2</v>
      </c>
      <c r="AT40" s="28">
        <f t="shared" si="10"/>
        <v>6.032291247459131E-2</v>
      </c>
      <c r="BA40" s="28"/>
      <c r="BB40" s="28"/>
      <c r="BC40" s="28"/>
      <c r="BD40" s="28"/>
      <c r="BE40" s="28"/>
    </row>
    <row r="41" spans="1:57" s="1" customFormat="1" x14ac:dyDescent="0.4">
      <c r="B41" s="18"/>
      <c r="D41" s="2"/>
      <c r="G41" s="50"/>
      <c r="Y41" s="27">
        <v>0.25</v>
      </c>
      <c r="Z41" s="34">
        <v>0.74278135270820733</v>
      </c>
      <c r="AA41" s="34">
        <v>0.55708601453115547</v>
      </c>
      <c r="AB41" s="27">
        <f t="shared" si="2"/>
        <v>0.25</v>
      </c>
      <c r="AC41" s="27"/>
      <c r="AD41" s="27">
        <v>-0.34999999999999898</v>
      </c>
      <c r="AE41" s="10">
        <f t="shared" si="0"/>
        <v>0.68849999999999945</v>
      </c>
      <c r="AF41" s="10">
        <f t="shared" si="11"/>
        <v>0.66149999999999953</v>
      </c>
      <c r="AG41" s="28">
        <f t="shared" si="3"/>
        <v>0.10583896683169193</v>
      </c>
      <c r="AH41" s="1">
        <f t="shared" si="4"/>
        <v>3.0838966831691933E-2</v>
      </c>
      <c r="AI41" s="10">
        <f t="shared" si="1"/>
        <v>-0.34999999999999898</v>
      </c>
      <c r="AJ41" s="10">
        <f t="shared" si="5"/>
        <v>0.68849999999999945</v>
      </c>
      <c r="AL41" s="27">
        <v>6.25E-2</v>
      </c>
      <c r="AM41" s="30">
        <v>6.4062511697094399E-2</v>
      </c>
      <c r="AN41" s="30">
        <v>6.2268819063018288E-2</v>
      </c>
      <c r="AO41" s="30">
        <v>7.6840000124599434E-2</v>
      </c>
      <c r="AP41" s="30"/>
      <c r="AQ41" s="28">
        <f t="shared" si="7"/>
        <v>6.4062511697094399E-2</v>
      </c>
      <c r="AR41" s="28">
        <f t="shared" si="8"/>
        <v>6.25E-2</v>
      </c>
      <c r="AS41" s="28">
        <f t="shared" si="9"/>
        <v>7.6840000124599434E-2</v>
      </c>
      <c r="AT41" s="28">
        <f t="shared" si="10"/>
        <v>6.2268819063018288E-2</v>
      </c>
      <c r="BA41" s="28"/>
      <c r="BB41" s="28"/>
      <c r="BC41" s="28"/>
      <c r="BD41" s="28"/>
      <c r="BE41" s="28"/>
    </row>
    <row r="42" spans="1:57" s="1" customFormat="1" x14ac:dyDescent="0.4">
      <c r="G42" s="50"/>
      <c r="Y42" s="27">
        <v>0.26</v>
      </c>
      <c r="Z42" s="34">
        <v>0.74961020078745744</v>
      </c>
      <c r="AA42" s="34">
        <v>0.56283025042513424</v>
      </c>
      <c r="AB42" s="27">
        <f t="shared" si="2"/>
        <v>0.26</v>
      </c>
      <c r="AC42" s="27"/>
      <c r="AD42" s="27">
        <v>-0.32499999999999901</v>
      </c>
      <c r="AE42" s="10">
        <f t="shared" si="0"/>
        <v>0.67574999999999952</v>
      </c>
      <c r="AF42" s="10">
        <f t="shared" si="11"/>
        <v>0.64924999999999955</v>
      </c>
      <c r="AG42" s="28">
        <f t="shared" si="3"/>
        <v>0.10387898596443837</v>
      </c>
      <c r="AH42" s="1">
        <f t="shared" si="4"/>
        <v>2.8878985964438372E-2</v>
      </c>
      <c r="AI42" s="10">
        <f t="shared" si="1"/>
        <v>-0.32499999999999901</v>
      </c>
      <c r="AJ42" s="10">
        <f t="shared" si="5"/>
        <v>0.67574999999999952</v>
      </c>
      <c r="AL42" s="27">
        <v>6.5000000000000002E-2</v>
      </c>
      <c r="AM42" s="30">
        <v>6.5625066941425114E-2</v>
      </c>
      <c r="AN42" s="30">
        <v>6.4214691081732306E-2</v>
      </c>
      <c r="AO42" s="30">
        <v>7.8460042027507074E-2</v>
      </c>
      <c r="AP42" s="30"/>
      <c r="AQ42" s="28">
        <f t="shared" si="7"/>
        <v>6.5625066941425114E-2</v>
      </c>
      <c r="AR42" s="28">
        <f t="shared" si="8"/>
        <v>6.5000000000000002E-2</v>
      </c>
      <c r="AS42" s="28">
        <f t="shared" si="9"/>
        <v>7.8460042027507074E-2</v>
      </c>
      <c r="AT42" s="28">
        <f t="shared" si="10"/>
        <v>6.4214691081732306E-2</v>
      </c>
      <c r="BA42" s="28"/>
      <c r="BB42" s="28"/>
      <c r="BC42" s="28"/>
      <c r="BD42" s="28"/>
      <c r="BE42" s="28"/>
    </row>
    <row r="43" spans="1:57" s="1" customFormat="1" x14ac:dyDescent="0.4">
      <c r="G43" s="50"/>
      <c r="Y43" s="27">
        <v>0.27</v>
      </c>
      <c r="Z43" s="34">
        <v>0.75625595514185906</v>
      </c>
      <c r="AA43" s="34">
        <v>0.56844404575232454</v>
      </c>
      <c r="AB43" s="27">
        <f t="shared" si="2"/>
        <v>0.27</v>
      </c>
      <c r="AC43" s="27"/>
      <c r="AD43" s="27">
        <v>-0.29999999999999899</v>
      </c>
      <c r="AE43" s="10">
        <f t="shared" si="0"/>
        <v>0.66299999999999948</v>
      </c>
      <c r="AF43" s="10">
        <f t="shared" si="11"/>
        <v>0.63699999999999946</v>
      </c>
      <c r="AG43" s="28">
        <f t="shared" si="3"/>
        <v>0.10191900509718481</v>
      </c>
      <c r="AH43" s="1">
        <f t="shared" si="4"/>
        <v>2.6919005097184812E-2</v>
      </c>
      <c r="AI43" s="10">
        <f t="shared" si="1"/>
        <v>-0.29999999999999899</v>
      </c>
      <c r="AJ43" s="10">
        <f t="shared" si="5"/>
        <v>0.66299999999999948</v>
      </c>
      <c r="AL43" s="27">
        <v>6.7500000000000004E-2</v>
      </c>
      <c r="AM43" s="30">
        <v>6.7187572584072805E-2</v>
      </c>
      <c r="AN43" s="30">
        <v>6.8106506468183156E-2</v>
      </c>
      <c r="AO43" s="30">
        <v>8.1700038123097493E-2</v>
      </c>
      <c r="AP43" s="30"/>
      <c r="AQ43" s="28">
        <f t="shared" si="7"/>
        <v>6.7187572584072805E-2</v>
      </c>
      <c r="AR43" s="28">
        <f t="shared" si="8"/>
        <v>6.7500000000000004E-2</v>
      </c>
      <c r="AS43" s="28">
        <f t="shared" si="9"/>
        <v>8.1700038123097493E-2</v>
      </c>
      <c r="AT43" s="28">
        <f t="shared" si="10"/>
        <v>6.8106506468183156E-2</v>
      </c>
      <c r="BA43" s="28"/>
      <c r="BB43" s="28"/>
      <c r="BC43" s="28"/>
      <c r="BD43" s="28"/>
      <c r="BE43" s="28"/>
    </row>
    <row r="44" spans="1:57" s="1" customFormat="1" x14ac:dyDescent="0.4">
      <c r="B44" s="48" t="s">
        <v>54</v>
      </c>
      <c r="D44" s="2"/>
      <c r="G44" s="50"/>
      <c r="Y44" s="27">
        <v>0.28000000000000003</v>
      </c>
      <c r="Z44" s="34">
        <v>0.76270414282934851</v>
      </c>
      <c r="AA44" s="34">
        <v>0.57391598866366822</v>
      </c>
      <c r="AB44" s="27">
        <f t="shared" si="2"/>
        <v>0.28000000000000003</v>
      </c>
      <c r="AC44" s="27"/>
      <c r="AD44" s="27">
        <v>-0.27499999999999902</v>
      </c>
      <c r="AE44" s="10">
        <f t="shared" si="0"/>
        <v>0.65024999999999955</v>
      </c>
      <c r="AF44" s="10">
        <f t="shared" si="11"/>
        <v>0.62474999999999947</v>
      </c>
      <c r="AG44" s="28">
        <f t="shared" si="3"/>
        <v>9.9959024229931262E-2</v>
      </c>
      <c r="AH44" s="1">
        <f t="shared" si="4"/>
        <v>2.4959024229931265E-2</v>
      </c>
      <c r="AI44" s="10">
        <f t="shared" si="1"/>
        <v>-0.27499999999999902</v>
      </c>
      <c r="AJ44" s="10">
        <f t="shared" si="5"/>
        <v>0.65024999999999955</v>
      </c>
      <c r="AL44" s="27">
        <v>7.0000000000000007E-2</v>
      </c>
      <c r="AM44" s="30">
        <v>6.8750045935687024E-2</v>
      </c>
      <c r="AN44" s="30">
        <v>7.0052441016842285E-2</v>
      </c>
      <c r="AO44" s="30">
        <v>8.3320047113226908E-2</v>
      </c>
      <c r="AP44" s="30"/>
      <c r="AQ44" s="28">
        <f t="shared" si="7"/>
        <v>6.8750045935687024E-2</v>
      </c>
      <c r="AR44" s="28">
        <f t="shared" si="8"/>
        <v>7.0000000000000007E-2</v>
      </c>
      <c r="AS44" s="28">
        <f t="shared" si="9"/>
        <v>8.3320047113226908E-2</v>
      </c>
      <c r="AT44" s="28">
        <f t="shared" si="10"/>
        <v>7.0052441016842285E-2</v>
      </c>
      <c r="BA44" s="28"/>
      <c r="BB44" s="28"/>
      <c r="BC44" s="28"/>
      <c r="BD44" s="28"/>
      <c r="BE44" s="28"/>
    </row>
    <row r="45" spans="1:57" s="1" customFormat="1" x14ac:dyDescent="0.4">
      <c r="B45" s="12" t="s">
        <v>55</v>
      </c>
      <c r="C45" s="12"/>
      <c r="D45" s="13"/>
      <c r="E45" s="12"/>
      <c r="F45" s="12"/>
      <c r="G45" s="51"/>
      <c r="H45" s="12"/>
      <c r="I45" s="12"/>
      <c r="J45" s="12"/>
      <c r="K45" s="12"/>
      <c r="L45" s="12"/>
      <c r="Y45" s="27">
        <v>0.28999999999999998</v>
      </c>
      <c r="Z45" s="34">
        <v>0.76894044611054579</v>
      </c>
      <c r="AA45" s="34">
        <v>0.57923474394511498</v>
      </c>
      <c r="AB45" s="27">
        <f t="shared" si="2"/>
        <v>0.28999999999999998</v>
      </c>
      <c r="AC45" s="27"/>
      <c r="AD45" s="27">
        <v>-0.249999999999999</v>
      </c>
      <c r="AE45" s="10">
        <f t="shared" si="0"/>
        <v>0.63749999999999951</v>
      </c>
      <c r="AF45" s="10">
        <f t="shared" si="11"/>
        <v>0.6124999999999996</v>
      </c>
      <c r="AG45" s="28">
        <f t="shared" si="3"/>
        <v>9.7999043362677701E-2</v>
      </c>
      <c r="AH45" s="1">
        <f t="shared" si="4"/>
        <v>2.2999043362677704E-2</v>
      </c>
      <c r="AI45" s="10">
        <f t="shared" si="1"/>
        <v>-0.249999999999999</v>
      </c>
      <c r="AJ45" s="10">
        <f t="shared" si="5"/>
        <v>0.63749999999999951</v>
      </c>
      <c r="AL45" s="27">
        <v>7.2499999999999995E-2</v>
      </c>
      <c r="AM45" s="30">
        <v>7.0312525650865862E-2</v>
      </c>
      <c r="AN45" s="30">
        <v>7.1998332715494343E-2</v>
      </c>
      <c r="AO45" s="30">
        <v>8.494004314436962E-2</v>
      </c>
      <c r="AP45" s="30"/>
      <c r="AQ45" s="28">
        <f t="shared" si="7"/>
        <v>7.0312525650865862E-2</v>
      </c>
      <c r="AR45" s="28">
        <f t="shared" si="8"/>
        <v>7.2499999999999995E-2</v>
      </c>
      <c r="AS45" s="28">
        <f t="shared" si="9"/>
        <v>8.494004314436962E-2</v>
      </c>
      <c r="AT45" s="28">
        <f t="shared" si="10"/>
        <v>7.1998332715494343E-2</v>
      </c>
      <c r="BA45" s="28"/>
      <c r="BB45" s="28"/>
      <c r="BC45" s="28"/>
      <c r="BD45" s="28"/>
      <c r="BE45" s="28"/>
    </row>
    <row r="46" spans="1:57" s="1" customFormat="1" x14ac:dyDescent="0.4">
      <c r="D46" s="2"/>
      <c r="Y46" s="27">
        <v>0.3</v>
      </c>
      <c r="Z46" s="34">
        <v>0.77495079916295662</v>
      </c>
      <c r="AA46" s="34">
        <v>0.58438912723763936</v>
      </c>
      <c r="AB46" s="27">
        <f t="shared" si="2"/>
        <v>0.3</v>
      </c>
      <c r="AC46" s="27"/>
      <c r="AD46" s="27">
        <v>-0.22499999999999901</v>
      </c>
      <c r="AE46" s="10">
        <f t="shared" si="0"/>
        <v>0.62474999999999947</v>
      </c>
      <c r="AF46" s="10">
        <f t="shared" si="11"/>
        <v>0.60024999999999951</v>
      </c>
      <c r="AG46" s="28">
        <f t="shared" si="3"/>
        <v>9.6039062495424155E-2</v>
      </c>
      <c r="AH46" s="1">
        <f t="shared" si="4"/>
        <v>2.1039062495424157E-2</v>
      </c>
      <c r="AI46" s="10">
        <f t="shared" si="1"/>
        <v>-0.22499999999999901</v>
      </c>
      <c r="AJ46" s="10">
        <f t="shared" si="5"/>
        <v>0.62474999999999947</v>
      </c>
      <c r="AL46" s="27">
        <v>7.4999999999999997E-2</v>
      </c>
      <c r="AM46" s="30">
        <v>7.1875023662762924E-2</v>
      </c>
      <c r="AN46" s="30">
        <v>7.5890104368720845E-2</v>
      </c>
      <c r="AO46" s="30">
        <v>8.8180064382179804E-2</v>
      </c>
      <c r="AP46" s="30"/>
      <c r="AQ46" s="28">
        <f t="shared" si="7"/>
        <v>7.1875023662762924E-2</v>
      </c>
      <c r="AR46" s="28">
        <f t="shared" si="8"/>
        <v>7.4999999999999997E-2</v>
      </c>
      <c r="AS46" s="28">
        <f t="shared" si="9"/>
        <v>8.8180064382179804E-2</v>
      </c>
      <c r="AT46" s="28">
        <f t="shared" si="10"/>
        <v>7.5890104368720845E-2</v>
      </c>
      <c r="BA46" s="28"/>
      <c r="BB46" s="28"/>
      <c r="BC46" s="28"/>
      <c r="BD46" s="28"/>
      <c r="BE46" s="28"/>
    </row>
    <row r="47" spans="1:57" s="1" customFormat="1" x14ac:dyDescent="0.4">
      <c r="D47" s="2"/>
      <c r="Y47" s="27">
        <v>0.31</v>
      </c>
      <c r="Z47" s="34">
        <v>0.78072148770322225</v>
      </c>
      <c r="AA47" s="34">
        <v>0.58936818189360896</v>
      </c>
      <c r="AB47" s="27">
        <f t="shared" si="2"/>
        <v>0.31</v>
      </c>
      <c r="AC47" s="27"/>
      <c r="AD47" s="27">
        <v>-0.19999999999999901</v>
      </c>
      <c r="AE47" s="10">
        <f t="shared" ref="AE47:AE87" si="12">(1-AD47)*IF(AD47&lt;0,$AB$9,$AB$8)</f>
        <v>0.61199999999999954</v>
      </c>
      <c r="AF47" s="10">
        <f t="shared" si="11"/>
        <v>0.58799999999999952</v>
      </c>
      <c r="AG47" s="28">
        <f t="shared" si="3"/>
        <v>9.4079081628170608E-2</v>
      </c>
      <c r="AH47" s="1">
        <f t="shared" si="4"/>
        <v>1.907908162817061E-2</v>
      </c>
      <c r="AI47" s="10">
        <f t="shared" si="1"/>
        <v>-0.19999999999999901</v>
      </c>
      <c r="AJ47" s="10">
        <f t="shared" si="5"/>
        <v>0.61199999999999954</v>
      </c>
      <c r="AL47" s="27">
        <v>7.7499999999999999E-2</v>
      </c>
      <c r="AM47" s="30">
        <v>7.3437569902738101E-2</v>
      </c>
      <c r="AN47" s="30">
        <v>7.7650461842021609E-2</v>
      </c>
      <c r="AO47" s="30">
        <v>8.9645070568174681E-2</v>
      </c>
      <c r="AP47" s="30"/>
      <c r="AQ47" s="28">
        <f t="shared" si="7"/>
        <v>7.3437569902738101E-2</v>
      </c>
      <c r="AR47" s="28">
        <f t="shared" si="8"/>
        <v>7.7499999999999999E-2</v>
      </c>
      <c r="AS47" s="28">
        <f t="shared" si="9"/>
        <v>8.9645070568174681E-2</v>
      </c>
      <c r="AT47" s="28">
        <f t="shared" si="10"/>
        <v>7.7650461842021609E-2</v>
      </c>
      <c r="BA47" s="28"/>
      <c r="BB47" s="28"/>
      <c r="BC47" s="28"/>
      <c r="BD47" s="28"/>
      <c r="BE47" s="28"/>
    </row>
    <row r="48" spans="1:57" s="1" customFormat="1" x14ac:dyDescent="0.4">
      <c r="E48" s="10"/>
      <c r="Y48" s="27">
        <v>0.32</v>
      </c>
      <c r="Z48" s="34">
        <v>0.78623925027533637</v>
      </c>
      <c r="AA48" s="34">
        <v>0.59416125753706206</v>
      </c>
      <c r="AB48" s="27">
        <f t="shared" si="2"/>
        <v>0.32</v>
      </c>
      <c r="AC48" s="27"/>
      <c r="AD48" s="27">
        <v>-0.17499999999999899</v>
      </c>
      <c r="AE48" s="10">
        <f t="shared" si="12"/>
        <v>0.59924999999999951</v>
      </c>
      <c r="AF48" s="10">
        <f t="shared" si="11"/>
        <v>0.57574999999999943</v>
      </c>
      <c r="AG48" s="28">
        <f t="shared" si="3"/>
        <v>9.2119100760917033E-2</v>
      </c>
      <c r="AH48" s="1">
        <f t="shared" si="4"/>
        <v>1.7119100760917036E-2</v>
      </c>
      <c r="AI48" s="10">
        <f t="shared" si="1"/>
        <v>-0.17499999999999899</v>
      </c>
      <c r="AJ48" s="10">
        <f t="shared" si="5"/>
        <v>0.59924999999999951</v>
      </c>
      <c r="AL48" s="27">
        <v>0.08</v>
      </c>
      <c r="AM48" s="30">
        <v>7.5000080363294891E-2</v>
      </c>
      <c r="AN48" s="30">
        <v>8.0359251287676417E-2</v>
      </c>
      <c r="AO48" s="30">
        <v>9.1455055375600031E-2</v>
      </c>
      <c r="AP48" s="30"/>
      <c r="AQ48" s="28">
        <f t="shared" si="7"/>
        <v>7.5000080363294891E-2</v>
      </c>
      <c r="AR48" s="28">
        <f t="shared" si="8"/>
        <v>0.08</v>
      </c>
      <c r="AS48" s="28">
        <f t="shared" si="9"/>
        <v>9.1455055375600031E-2</v>
      </c>
      <c r="AT48" s="28">
        <f t="shared" si="10"/>
        <v>8.0359251287676417E-2</v>
      </c>
      <c r="BA48" s="28"/>
      <c r="BB48" s="28"/>
      <c r="BC48" s="28"/>
      <c r="BD48" s="28"/>
      <c r="BE48" s="28"/>
    </row>
    <row r="49" spans="2:57" s="1" customFormat="1" x14ac:dyDescent="0.4">
      <c r="Y49" s="27">
        <v>0.33</v>
      </c>
      <c r="Z49" s="34">
        <v>0.79149137984089268</v>
      </c>
      <c r="AA49" s="34">
        <v>0.59875808929522079</v>
      </c>
      <c r="AB49" s="27">
        <f t="shared" si="2"/>
        <v>0.33</v>
      </c>
      <c r="AC49" s="27"/>
      <c r="AD49" s="27">
        <v>-0.149999999999999</v>
      </c>
      <c r="AE49" s="10">
        <f t="shared" si="12"/>
        <v>0.58649999999999947</v>
      </c>
      <c r="AF49" s="10">
        <f t="shared" si="11"/>
        <v>0.56349999999999956</v>
      </c>
      <c r="AG49" s="28">
        <f t="shared" si="3"/>
        <v>9.0159119893663486E-2</v>
      </c>
      <c r="AH49" s="1">
        <f t="shared" si="4"/>
        <v>1.5159119893663489E-2</v>
      </c>
      <c r="AI49" s="10">
        <f t="shared" si="1"/>
        <v>-0.149999999999999</v>
      </c>
      <c r="AJ49" s="10">
        <f t="shared" si="5"/>
        <v>0.58649999999999947</v>
      </c>
      <c r="AL49" s="27">
        <v>8.2500000000000004E-2</v>
      </c>
      <c r="AM49" s="30">
        <v>7.656251936540906E-2</v>
      </c>
      <c r="AN49" s="30">
        <v>8.2319256605330238E-2</v>
      </c>
      <c r="AO49" s="30">
        <v>9.2710083187119485E-2</v>
      </c>
      <c r="AP49" s="30"/>
      <c r="AQ49" s="28">
        <f t="shared" si="7"/>
        <v>7.656251936540906E-2</v>
      </c>
      <c r="AR49" s="28">
        <f t="shared" si="8"/>
        <v>8.2500000000000004E-2</v>
      </c>
      <c r="AS49" s="28">
        <f t="shared" si="9"/>
        <v>9.2710083187119485E-2</v>
      </c>
      <c r="AT49" s="28">
        <f t="shared" si="10"/>
        <v>8.2319256605330238E-2</v>
      </c>
      <c r="BA49" s="28"/>
      <c r="BB49" s="28"/>
      <c r="BC49" s="28"/>
      <c r="BD49" s="28"/>
      <c r="BE49" s="28"/>
    </row>
    <row r="50" spans="2:57" s="1" customFormat="1" x14ac:dyDescent="0.4">
      <c r="Y50" s="27">
        <v>0.34</v>
      </c>
      <c r="Z50" s="34">
        <v>0.79646582421129031</v>
      </c>
      <c r="AA50" s="34">
        <v>0.60314887658719063</v>
      </c>
      <c r="AB50" s="27">
        <f t="shared" si="2"/>
        <v>0.34</v>
      </c>
      <c r="AC50" s="27"/>
      <c r="AD50" s="27">
        <v>-0.124999999999999</v>
      </c>
      <c r="AE50" s="10">
        <f t="shared" si="12"/>
        <v>0.57374999999999954</v>
      </c>
      <c r="AF50" s="10">
        <f t="shared" si="11"/>
        <v>0.55124999999999957</v>
      </c>
      <c r="AG50" s="28">
        <f t="shared" si="3"/>
        <v>8.819913902640994E-2</v>
      </c>
      <c r="AH50" s="1">
        <f t="shared" si="4"/>
        <v>1.3199139026409942E-2</v>
      </c>
      <c r="AI50" s="10">
        <f t="shared" si="1"/>
        <v>-0.124999999999999</v>
      </c>
      <c r="AJ50" s="10">
        <f t="shared" si="5"/>
        <v>0.57374999999999954</v>
      </c>
      <c r="AL50" s="27">
        <v>8.5000000000000006E-2</v>
      </c>
      <c r="AM50" s="30">
        <v>7.8125076504122176E-2</v>
      </c>
      <c r="AN50" s="30">
        <v>8.4279184929529211E-2</v>
      </c>
      <c r="AO50" s="30">
        <v>9.3965091595673136E-2</v>
      </c>
      <c r="AP50" s="30"/>
      <c r="AQ50" s="28">
        <f t="shared" si="7"/>
        <v>7.8125076504122176E-2</v>
      </c>
      <c r="AR50" s="28">
        <f t="shared" si="8"/>
        <v>8.5000000000000006E-2</v>
      </c>
      <c r="AS50" s="28">
        <f t="shared" si="9"/>
        <v>9.3965091595673136E-2</v>
      </c>
      <c r="AT50" s="28">
        <f t="shared" si="10"/>
        <v>8.4279184929529211E-2</v>
      </c>
      <c r="BA50" s="28"/>
      <c r="BB50" s="28"/>
      <c r="BC50" s="28"/>
      <c r="BD50" s="28"/>
      <c r="BE50" s="28"/>
    </row>
    <row r="51" spans="2:57" s="1" customFormat="1" x14ac:dyDescent="0.4">
      <c r="Y51" s="27">
        <v>0.35</v>
      </c>
      <c r="Z51" s="34">
        <v>0.8011512837967224</v>
      </c>
      <c r="AA51" s="34">
        <v>0.60732436029751535</v>
      </c>
      <c r="AB51" s="27">
        <f t="shared" si="2"/>
        <v>0.35</v>
      </c>
      <c r="AC51" s="27"/>
      <c r="AD51" s="27">
        <v>-9.9999999999999006E-2</v>
      </c>
      <c r="AE51" s="10">
        <f t="shared" si="12"/>
        <v>0.5609999999999995</v>
      </c>
      <c r="AF51" s="10">
        <f t="shared" si="11"/>
        <v>0.53899999999999948</v>
      </c>
      <c r="AG51" s="28">
        <f t="shared" si="3"/>
        <v>8.6239158159156365E-2</v>
      </c>
      <c r="AH51" s="1">
        <f t="shared" si="4"/>
        <v>1.1239158159156368E-2</v>
      </c>
      <c r="AI51" s="10">
        <f t="shared" si="1"/>
        <v>-9.9999999999999006E-2</v>
      </c>
      <c r="AJ51" s="10">
        <f t="shared" si="5"/>
        <v>0.5609999999999995</v>
      </c>
      <c r="AL51" s="27">
        <v>8.7499999999999994E-2</v>
      </c>
      <c r="AM51" s="30">
        <v>7.9687527687296006E-2</v>
      </c>
      <c r="AN51" s="30">
        <v>8.8199207372385013E-2</v>
      </c>
      <c r="AO51" s="30">
        <v>9.6475011575891834E-2</v>
      </c>
      <c r="AP51" s="30"/>
      <c r="AQ51" s="28">
        <f t="shared" si="7"/>
        <v>7.9687527687296006E-2</v>
      </c>
      <c r="AR51" s="28">
        <f t="shared" si="8"/>
        <v>8.7499999999999994E-2</v>
      </c>
      <c r="AS51" s="28">
        <f t="shared" si="9"/>
        <v>9.6475011575891834E-2</v>
      </c>
      <c r="AT51" s="28">
        <f t="shared" si="10"/>
        <v>8.8199207372385013E-2</v>
      </c>
      <c r="BA51" s="28"/>
      <c r="BB51" s="28"/>
      <c r="BC51" s="28"/>
      <c r="BD51" s="28"/>
      <c r="BE51" s="28"/>
    </row>
    <row r="52" spans="2:57" s="1" customFormat="1" x14ac:dyDescent="0.4">
      <c r="D52" s="2"/>
      <c r="Y52" s="27">
        <v>0.36</v>
      </c>
      <c r="Z52" s="34">
        <v>0.80553730511727051</v>
      </c>
      <c r="AA52" s="34">
        <v>0.61127589713079045</v>
      </c>
      <c r="AB52" s="27">
        <f t="shared" si="2"/>
        <v>0.36</v>
      </c>
      <c r="AC52" s="27"/>
      <c r="AD52" s="27">
        <v>-7.4999999999998998E-2</v>
      </c>
      <c r="AE52" s="10">
        <f t="shared" si="12"/>
        <v>0.54824999999999957</v>
      </c>
      <c r="AF52" s="10">
        <f t="shared" si="11"/>
        <v>0.5267499999999995</v>
      </c>
      <c r="AG52" s="28">
        <f t="shared" si="3"/>
        <v>8.4279177291902818E-2</v>
      </c>
      <c r="AH52" s="1">
        <f t="shared" si="4"/>
        <v>9.2791772919028209E-3</v>
      </c>
      <c r="AI52" s="10">
        <f t="shared" si="1"/>
        <v>-7.4999999999998998E-2</v>
      </c>
      <c r="AJ52" s="10">
        <f t="shared" si="5"/>
        <v>0.54824999999999957</v>
      </c>
      <c r="AL52" s="27">
        <v>0.09</v>
      </c>
      <c r="AM52" s="30">
        <v>8.1250058871015329E-2</v>
      </c>
      <c r="AN52" s="30">
        <v>9.0159202259594548E-2</v>
      </c>
      <c r="AO52" s="30">
        <v>9.7730017993223214E-2</v>
      </c>
      <c r="AP52" s="30"/>
      <c r="AQ52" s="28">
        <f t="shared" si="7"/>
        <v>8.1250058871015329E-2</v>
      </c>
      <c r="AR52" s="28">
        <f t="shared" si="8"/>
        <v>0.09</v>
      </c>
      <c r="AS52" s="28">
        <f t="shared" si="9"/>
        <v>9.7730017993223214E-2</v>
      </c>
      <c r="AT52" s="28">
        <f t="shared" si="10"/>
        <v>9.0159202259594548E-2</v>
      </c>
      <c r="BA52" s="28"/>
      <c r="BB52" s="28"/>
      <c r="BC52" s="28"/>
      <c r="BD52" s="28"/>
      <c r="BE52" s="28"/>
    </row>
    <row r="53" spans="2:57" s="1" customFormat="1" x14ac:dyDescent="0.4">
      <c r="D53" s="2"/>
      <c r="Y53" s="27">
        <v>0.37</v>
      </c>
      <c r="Z53" s="34">
        <v>0.80961436853095314</v>
      </c>
      <c r="AA53" s="34">
        <v>0.61499552994178175</v>
      </c>
      <c r="AB53" s="27">
        <f t="shared" si="2"/>
        <v>0.37</v>
      </c>
      <c r="AC53" s="27"/>
      <c r="AD53" s="27">
        <v>-4.9999999999998997E-2</v>
      </c>
      <c r="AE53" s="10">
        <f t="shared" si="12"/>
        <v>0.53549999999999942</v>
      </c>
      <c r="AF53" s="10">
        <f t="shared" si="11"/>
        <v>0.51449999999999951</v>
      </c>
      <c r="AG53" s="28">
        <f t="shared" si="3"/>
        <v>8.2319196424649257E-2</v>
      </c>
      <c r="AH53" s="1">
        <f t="shared" si="4"/>
        <v>7.3191964246492602E-3</v>
      </c>
      <c r="AI53" s="10">
        <f t="shared" si="1"/>
        <v>-4.9999999999998997E-2</v>
      </c>
      <c r="AJ53" s="10">
        <f t="shared" si="5"/>
        <v>0.53549999999999942</v>
      </c>
      <c r="AL53" s="27">
        <v>9.2499999999999999E-2</v>
      </c>
      <c r="AM53" s="30">
        <v>8.2812516813241491E-2</v>
      </c>
      <c r="AN53" s="30">
        <v>9.2119151221367629E-2</v>
      </c>
      <c r="AO53" s="30">
        <v>9.8985097391869559E-2</v>
      </c>
      <c r="AP53" s="30"/>
      <c r="AQ53" s="28">
        <f t="shared" si="7"/>
        <v>8.2812516813241491E-2</v>
      </c>
      <c r="AR53" s="28">
        <f t="shared" si="8"/>
        <v>9.2499999999999999E-2</v>
      </c>
      <c r="AS53" s="28">
        <f t="shared" si="9"/>
        <v>9.8985097391869559E-2</v>
      </c>
      <c r="AT53" s="28">
        <f t="shared" si="10"/>
        <v>9.2119151221367629E-2</v>
      </c>
      <c r="BA53" s="28"/>
      <c r="BB53" s="28"/>
      <c r="BC53" s="28"/>
      <c r="BD53" s="28"/>
      <c r="BE53" s="28"/>
    </row>
    <row r="54" spans="2:57" s="1" customFormat="1" x14ac:dyDescent="0.4">
      <c r="D54" s="2"/>
      <c r="Y54" s="27">
        <v>0.38</v>
      </c>
      <c r="Z54" s="34">
        <v>0.81337396868427025</v>
      </c>
      <c r="AA54" s="34">
        <v>0.61847605286535567</v>
      </c>
      <c r="AB54" s="27">
        <f t="shared" si="2"/>
        <v>0.38</v>
      </c>
      <c r="AC54" s="27"/>
      <c r="AD54" s="27">
        <v>-2.4999999999998999E-2</v>
      </c>
      <c r="AE54" s="41">
        <f t="shared" si="12"/>
        <v>0.52274999999999949</v>
      </c>
      <c r="AF54" s="10">
        <f t="shared" si="11"/>
        <v>0.50224999999999953</v>
      </c>
      <c r="AG54" s="28">
        <f t="shared" si="3"/>
        <v>8.0359215557395697E-2</v>
      </c>
      <c r="AH54" s="1">
        <f t="shared" si="4"/>
        <v>5.3592155573956995E-3</v>
      </c>
      <c r="AI54" s="10">
        <f t="shared" si="1"/>
        <v>-2.4999999999998999E-2</v>
      </c>
      <c r="AJ54" s="10">
        <f t="shared" si="5"/>
        <v>0.52274999999999949</v>
      </c>
      <c r="AL54" s="27">
        <v>9.5000000000000001E-2</v>
      </c>
      <c r="AM54" s="30">
        <v>8.4375089957709495E-2</v>
      </c>
      <c r="AN54" s="30">
        <v>9.4079173849039258E-2</v>
      </c>
      <c r="AO54" s="30">
        <v>0.10024000763446234</v>
      </c>
      <c r="AP54" s="30"/>
      <c r="AQ54" s="28">
        <f t="shared" si="7"/>
        <v>8.4375089957709495E-2</v>
      </c>
      <c r="AR54" s="28">
        <f t="shared" si="8"/>
        <v>9.5000000000000001E-2</v>
      </c>
      <c r="AS54" s="28">
        <f t="shared" si="9"/>
        <v>0.10024000763446234</v>
      </c>
      <c r="AT54" s="28">
        <f t="shared" si="10"/>
        <v>9.4079173849039258E-2</v>
      </c>
      <c r="BA54" s="28"/>
      <c r="BB54" s="28"/>
      <c r="BC54" s="28"/>
      <c r="BD54" s="28"/>
      <c r="BE54" s="28"/>
    </row>
    <row r="55" spans="2:57" s="1" customFormat="1" x14ac:dyDescent="0.4">
      <c r="D55" s="2"/>
      <c r="Y55" s="27">
        <v>0.39</v>
      </c>
      <c r="Z55" s="34">
        <v>0.81680868628315728</v>
      </c>
      <c r="AA55" s="34">
        <v>0.62171107013272153</v>
      </c>
      <c r="AB55" s="27">
        <f t="shared" si="2"/>
        <v>0.39</v>
      </c>
      <c r="AC55" s="27"/>
      <c r="AD55" s="35">
        <v>0</v>
      </c>
      <c r="AE55" s="29">
        <f t="shared" ref="AE55:AE63" si="13">AE56+($AE$54-$AE$65)/10</f>
        <v>0.52274999999999949</v>
      </c>
      <c r="AF55" s="36">
        <f t="shared" si="11"/>
        <v>0.47725000000000051</v>
      </c>
      <c r="AG55" s="37">
        <f t="shared" si="3"/>
        <v>7.882086351341247E-2</v>
      </c>
      <c r="AH55" s="38">
        <f t="shared" si="4"/>
        <v>3.820863513412473E-3</v>
      </c>
      <c r="AI55" s="36">
        <f t="shared" si="1"/>
        <v>0</v>
      </c>
      <c r="AJ55" s="36">
        <f t="shared" si="5"/>
        <v>0.52274999999999949</v>
      </c>
      <c r="AL55" s="27">
        <v>9.7500000000000003E-2</v>
      </c>
      <c r="AM55" s="30">
        <v>8.5937537441449108E-2</v>
      </c>
      <c r="AN55" s="30">
        <v>9.7999050755793099E-2</v>
      </c>
      <c r="AO55" s="30">
        <v>0.10275003272865244</v>
      </c>
      <c r="AP55" s="30"/>
      <c r="AQ55" s="28">
        <f t="shared" si="7"/>
        <v>8.5937537441449108E-2</v>
      </c>
      <c r="AR55" s="28">
        <f t="shared" si="8"/>
        <v>9.7500000000000003E-2</v>
      </c>
      <c r="AS55" s="28">
        <f t="shared" si="9"/>
        <v>0.10275003272865244</v>
      </c>
      <c r="AT55" s="28">
        <f t="shared" si="10"/>
        <v>9.7999050755793099E-2</v>
      </c>
      <c r="BA55" s="28"/>
      <c r="BB55" s="28"/>
      <c r="BC55" s="28"/>
      <c r="BD55" s="28"/>
      <c r="BE55" s="28"/>
    </row>
    <row r="56" spans="2:57" s="1" customFormat="1" x14ac:dyDescent="0.4">
      <c r="D56" s="2"/>
      <c r="Y56" s="27">
        <v>0.4</v>
      </c>
      <c r="Z56" s="34">
        <v>0.81991224991518175</v>
      </c>
      <c r="AA56" s="34">
        <v>0.62469504755442429</v>
      </c>
      <c r="AB56" s="27">
        <f t="shared" si="2"/>
        <v>0.4</v>
      </c>
      <c r="AC56" s="27"/>
      <c r="AD56" s="27">
        <v>0</v>
      </c>
      <c r="AE56" s="10">
        <f t="shared" si="13"/>
        <v>0.51824999999999954</v>
      </c>
      <c r="AF56" s="10">
        <f t="shared" si="11"/>
        <v>0.48175000000000046</v>
      </c>
      <c r="AG56" s="28">
        <f t="shared" si="3"/>
        <v>7.8666554042998466E-2</v>
      </c>
      <c r="AH56" s="1">
        <f t="shared" si="4"/>
        <v>3.6665540429984683E-3</v>
      </c>
      <c r="AI56" s="10">
        <f t="shared" si="1"/>
        <v>0</v>
      </c>
      <c r="AJ56" s="10">
        <f t="shared" si="5"/>
        <v>0.51824999999999954</v>
      </c>
      <c r="AL56" s="27">
        <v>0.1</v>
      </c>
      <c r="AM56" s="30">
        <v>8.7500019963954984E-2</v>
      </c>
      <c r="AN56" s="30">
        <v>9.9959074398227085E-2</v>
      </c>
      <c r="AO56" s="30">
        <v>0.10400504249787225</v>
      </c>
      <c r="AP56" s="30"/>
      <c r="AQ56" s="28">
        <f t="shared" si="7"/>
        <v>8.7500019963954984E-2</v>
      </c>
      <c r="AR56" s="28">
        <f t="shared" si="8"/>
        <v>0.1</v>
      </c>
      <c r="AS56" s="28">
        <f t="shared" si="9"/>
        <v>0.10400504249787225</v>
      </c>
      <c r="AT56" s="28">
        <f t="shared" si="10"/>
        <v>9.9959074398227085E-2</v>
      </c>
      <c r="BA56" s="28"/>
      <c r="BB56" s="28"/>
      <c r="BC56" s="28"/>
      <c r="BD56" s="28"/>
      <c r="BE56" s="28"/>
    </row>
    <row r="57" spans="2:57" s="1" customFormat="1" x14ac:dyDescent="0.4">
      <c r="D57" s="2"/>
      <c r="Y57" s="27">
        <v>0.41</v>
      </c>
      <c r="Z57" s="34">
        <v>0.82267958682441411</v>
      </c>
      <c r="AA57" s="34">
        <v>0.62742335577431574</v>
      </c>
      <c r="AB57" s="27">
        <f t="shared" si="2"/>
        <v>0.41</v>
      </c>
      <c r="AD57" s="27">
        <v>0</v>
      </c>
      <c r="AE57" s="10">
        <f t="shared" si="13"/>
        <v>0.5137499999999996</v>
      </c>
      <c r="AF57" s="10">
        <f t="shared" si="11"/>
        <v>0.4862500000000004</v>
      </c>
      <c r="AG57" s="28">
        <f t="shared" si="3"/>
        <v>7.8518234347188409E-2</v>
      </c>
      <c r="AH57" s="1">
        <f t="shared" si="4"/>
        <v>3.518234347188412E-3</v>
      </c>
      <c r="AI57" s="10">
        <f t="shared" si="1"/>
        <v>0</v>
      </c>
      <c r="AJ57" s="10">
        <f t="shared" si="5"/>
        <v>0.5137499999999996</v>
      </c>
      <c r="AL57" s="27">
        <v>0.10249999999999999</v>
      </c>
      <c r="AM57" s="30">
        <v>8.9062594447243418E-2</v>
      </c>
      <c r="AN57" s="30">
        <v>0.10191901319439757</v>
      </c>
      <c r="AO57" s="30">
        <v>0.1052600961153969</v>
      </c>
      <c r="AP57" s="30"/>
      <c r="AQ57" s="28">
        <f t="shared" si="7"/>
        <v>8.9062594447243418E-2</v>
      </c>
      <c r="AR57" s="28">
        <f t="shared" si="8"/>
        <v>0.10249999999999999</v>
      </c>
      <c r="AS57" s="28">
        <f t="shared" si="9"/>
        <v>0.1052600961153969</v>
      </c>
      <c r="AT57" s="28">
        <f t="shared" si="10"/>
        <v>0.10191901319439757</v>
      </c>
      <c r="BA57" s="28"/>
      <c r="BB57" s="28"/>
      <c r="BC57" s="28"/>
      <c r="BD57" s="28"/>
      <c r="BE57" s="28"/>
    </row>
    <row r="58" spans="2:57" s="1" customFormat="1" x14ac:dyDescent="0.4">
      <c r="D58" s="2"/>
      <c r="Y58" s="27">
        <v>0.42</v>
      </c>
      <c r="Z58" s="34">
        <v>0.82510686174410208</v>
      </c>
      <c r="AA58" s="34">
        <v>0.62989230454912515</v>
      </c>
      <c r="AB58" s="27">
        <f t="shared" si="2"/>
        <v>0.42</v>
      </c>
      <c r="AD58" s="27">
        <v>0</v>
      </c>
      <c r="AE58" s="10">
        <f t="shared" si="13"/>
        <v>0.50924999999999965</v>
      </c>
      <c r="AF58" s="10">
        <f t="shared" si="11"/>
        <v>0.49075000000000035</v>
      </c>
      <c r="AG58" s="28">
        <f t="shared" si="3"/>
        <v>7.837593843138338E-2</v>
      </c>
      <c r="AH58" s="1">
        <f t="shared" si="4"/>
        <v>3.3759384313833823E-3</v>
      </c>
      <c r="AI58" s="10">
        <f t="shared" si="1"/>
        <v>0</v>
      </c>
      <c r="AJ58" s="10">
        <f t="shared" si="5"/>
        <v>0.50924999999999965</v>
      </c>
      <c r="AL58" s="27">
        <v>0.105</v>
      </c>
      <c r="AM58" s="30">
        <v>9.0625091706386024E-2</v>
      </c>
      <c r="AN58" s="30">
        <v>0.10583896726229508</v>
      </c>
      <c r="AO58" s="30">
        <v>0.10777004489093221</v>
      </c>
      <c r="AP58" s="30"/>
      <c r="AQ58" s="28">
        <f t="shared" si="7"/>
        <v>8.9062594447243418E-2</v>
      </c>
      <c r="AR58" s="28">
        <f t="shared" si="8"/>
        <v>0.10249999999999999</v>
      </c>
      <c r="AS58" s="28">
        <f t="shared" si="9"/>
        <v>0.1052600961153969</v>
      </c>
      <c r="AT58" s="28">
        <f t="shared" si="10"/>
        <v>0.10191901319439757</v>
      </c>
      <c r="BA58" s="28"/>
      <c r="BB58" s="28"/>
      <c r="BC58" s="28"/>
      <c r="BD58" s="28"/>
      <c r="BE58" s="28"/>
    </row>
    <row r="59" spans="2:57" s="1" customFormat="1" x14ac:dyDescent="0.4">
      <c r="D59" s="2"/>
      <c r="Y59" s="27">
        <v>0.43</v>
      </c>
      <c r="Z59" s="34">
        <v>0.82719150312309653</v>
      </c>
      <c r="AA59" s="34">
        <v>0.63209916748085671</v>
      </c>
      <c r="AB59" s="27">
        <f t="shared" si="2"/>
        <v>0.43</v>
      </c>
      <c r="AD59" s="27">
        <v>0</v>
      </c>
      <c r="AE59" s="10">
        <f t="shared" si="13"/>
        <v>0.5047499999999997</v>
      </c>
      <c r="AF59" s="10">
        <f t="shared" si="11"/>
        <v>0.4952500000000003</v>
      </c>
      <c r="AG59" s="28">
        <f t="shared" si="3"/>
        <v>7.8239699162253928E-2</v>
      </c>
      <c r="AH59" s="43">
        <f t="shared" si="4"/>
        <v>3.2396991622539312E-3</v>
      </c>
      <c r="AI59" s="10">
        <f t="shared" si="1"/>
        <v>0</v>
      </c>
      <c r="AJ59" s="10">
        <f t="shared" si="5"/>
        <v>0.5047499999999997</v>
      </c>
      <c r="AL59" s="27">
        <v>0.1075</v>
      </c>
      <c r="AM59" s="30">
        <v>9.2187546377260801E-2</v>
      </c>
      <c r="AN59" s="30">
        <v>0.10779896165014399</v>
      </c>
      <c r="AO59" s="30">
        <v>0.10902503344184353</v>
      </c>
      <c r="AP59" s="30"/>
      <c r="AQ59" s="28">
        <f t="shared" si="7"/>
        <v>8.9062594447243418E-2</v>
      </c>
      <c r="AR59" s="28">
        <f t="shared" si="8"/>
        <v>0.10249999999999999</v>
      </c>
      <c r="AS59" s="28">
        <f t="shared" si="9"/>
        <v>0.1052600961153969</v>
      </c>
      <c r="AT59" s="28">
        <f t="shared" si="10"/>
        <v>0.10191901319439757</v>
      </c>
      <c r="BA59" s="28"/>
      <c r="BB59" s="28"/>
      <c r="BC59" s="28"/>
      <c r="BD59" s="28"/>
      <c r="BE59" s="28"/>
    </row>
    <row r="60" spans="2:57" s="1" customFormat="1" x14ac:dyDescent="0.4">
      <c r="D60" s="2"/>
      <c r="Y60" s="27">
        <v>0.44</v>
      </c>
      <c r="Z60" s="34">
        <v>0.82893221633254466</v>
      </c>
      <c r="AA60" s="34">
        <v>0.6340421968186235</v>
      </c>
      <c r="AB60" s="27">
        <f t="shared" si="2"/>
        <v>0.44</v>
      </c>
      <c r="AD60" s="27">
        <v>0</v>
      </c>
      <c r="AE60" s="10">
        <f t="shared" si="13"/>
        <v>0.50024999999999975</v>
      </c>
      <c r="AF60" s="10">
        <f t="shared" si="11"/>
        <v>0.49975000000000025</v>
      </c>
      <c r="AG60" s="28">
        <f t="shared" si="3"/>
        <v>7.8109548231954332E-2</v>
      </c>
      <c r="AH60" s="1">
        <f t="shared" si="4"/>
        <v>3.1095482319543344E-3</v>
      </c>
      <c r="AI60" s="10">
        <f t="shared" si="1"/>
        <v>0</v>
      </c>
      <c r="AJ60" s="10">
        <f t="shared" si="5"/>
        <v>0.50024999999999975</v>
      </c>
      <c r="AL60" s="27">
        <v>0.11</v>
      </c>
      <c r="AM60" s="30">
        <v>9.3750032911240039E-2</v>
      </c>
      <c r="AN60" s="30">
        <v>0.1097589861938659</v>
      </c>
      <c r="AO60" s="30">
        <v>0.11028005509078062</v>
      </c>
      <c r="AP60" s="30"/>
      <c r="AQ60" s="28">
        <f t="shared" si="7"/>
        <v>8.9062594447243418E-2</v>
      </c>
      <c r="AR60" s="28">
        <f t="shared" si="8"/>
        <v>0.10249999999999999</v>
      </c>
      <c r="AS60" s="28">
        <f t="shared" si="9"/>
        <v>0.1052600961153969</v>
      </c>
      <c r="AT60" s="28">
        <f t="shared" si="10"/>
        <v>0.10191901319439757</v>
      </c>
      <c r="BA60" s="28"/>
      <c r="BB60" s="28"/>
      <c r="BC60" s="28"/>
      <c r="BD60" s="28"/>
      <c r="BE60" s="28"/>
    </row>
    <row r="61" spans="2:57" s="1" customFormat="1" x14ac:dyDescent="0.4">
      <c r="D61" s="2"/>
      <c r="Y61" s="27">
        <v>0.45</v>
      </c>
      <c r="Z61" s="34">
        <v>0.83032898370157238</v>
      </c>
      <c r="AA61" s="34">
        <v>0.63572062814651653</v>
      </c>
      <c r="AB61" s="27">
        <f t="shared" si="2"/>
        <v>0.45</v>
      </c>
      <c r="AD61" s="27">
        <v>0</v>
      </c>
      <c r="AE61" s="10">
        <f t="shared" si="13"/>
        <v>0.4957499999999998</v>
      </c>
      <c r="AF61" s="10">
        <f t="shared" si="11"/>
        <v>0.5042500000000002</v>
      </c>
      <c r="AG61" s="28">
        <f t="shared" si="3"/>
        <v>7.7985516123187895E-2</v>
      </c>
      <c r="AH61" s="1">
        <f t="shared" si="4"/>
        <v>2.9855161231878979E-3</v>
      </c>
      <c r="AI61" s="10">
        <f t="shared" si="1"/>
        <v>0</v>
      </c>
      <c r="AJ61" s="10">
        <f t="shared" si="5"/>
        <v>0.4957499999999998</v>
      </c>
      <c r="AL61" s="27">
        <v>0.1125</v>
      </c>
      <c r="AM61" s="30">
        <v>9.5312573405403583E-2</v>
      </c>
      <c r="AN61" s="30">
        <v>0.1117189605950816</v>
      </c>
      <c r="AO61" s="30">
        <v>0.11153509240113804</v>
      </c>
      <c r="AP61" s="30"/>
      <c r="AQ61" s="28">
        <f t="shared" si="7"/>
        <v>8.9062594447243418E-2</v>
      </c>
      <c r="AR61" s="28">
        <f t="shared" si="8"/>
        <v>0.10249999999999999</v>
      </c>
      <c r="AS61" s="28">
        <f t="shared" si="9"/>
        <v>0.1052600961153969</v>
      </c>
      <c r="AT61" s="28">
        <f t="shared" si="10"/>
        <v>0.10191901319439757</v>
      </c>
      <c r="BA61" s="28"/>
      <c r="BB61" s="28"/>
      <c r="BC61" s="28"/>
      <c r="BD61" s="28"/>
      <c r="BE61" s="28"/>
    </row>
    <row r="62" spans="2:57" s="1" customFormat="1" x14ac:dyDescent="0.4">
      <c r="B62" s="29"/>
      <c r="D62" s="2"/>
      <c r="Y62" s="27">
        <v>0.46</v>
      </c>
      <c r="Z62" s="34">
        <v>0.8313830514957693</v>
      </c>
      <c r="AA62" s="34">
        <v>0.63713467497806608</v>
      </c>
      <c r="AB62" s="27">
        <f t="shared" si="2"/>
        <v>0.46</v>
      </c>
      <c r="AD62" s="27">
        <v>0</v>
      </c>
      <c r="AE62" s="10">
        <f t="shared" si="13"/>
        <v>0.49124999999999985</v>
      </c>
      <c r="AF62" s="10">
        <f t="shared" si="11"/>
        <v>0.50875000000000015</v>
      </c>
      <c r="AG62" s="28">
        <f t="shared" si="3"/>
        <v>7.7867632075208248E-2</v>
      </c>
      <c r="AH62" s="1">
        <f t="shared" si="4"/>
        <v>2.8676320752082513E-3</v>
      </c>
      <c r="AI62" s="10">
        <f t="shared" si="1"/>
        <v>0</v>
      </c>
      <c r="AJ62" s="10">
        <f t="shared" si="5"/>
        <v>0.49124999999999985</v>
      </c>
      <c r="AL62" s="27">
        <v>0.115</v>
      </c>
      <c r="AM62" s="30">
        <v>9.6875012279526246E-2</v>
      </c>
      <c r="AN62" s="30">
        <v>0.11563892099410318</v>
      </c>
      <c r="AO62" s="30">
        <v>0.1140450353391194</v>
      </c>
      <c r="AP62" s="30"/>
      <c r="AQ62" s="28">
        <f t="shared" si="7"/>
        <v>8.9062594447243418E-2</v>
      </c>
      <c r="AR62" s="28">
        <f t="shared" si="8"/>
        <v>0.10249999999999999</v>
      </c>
      <c r="AS62" s="28">
        <f t="shared" si="9"/>
        <v>0.1052600961153969</v>
      </c>
      <c r="AT62" s="28">
        <f t="shared" si="10"/>
        <v>0.10191901319439757</v>
      </c>
      <c r="BA62" s="28"/>
      <c r="BB62" s="28"/>
      <c r="BC62" s="28"/>
      <c r="BD62" s="28"/>
      <c r="BE62" s="28"/>
    </row>
    <row r="63" spans="2:57" s="1" customFormat="1" x14ac:dyDescent="0.4">
      <c r="B63" s="29"/>
      <c r="D63" s="2"/>
      <c r="Y63" s="27">
        <v>0.47</v>
      </c>
      <c r="Z63" s="34">
        <v>0.83209690421151317</v>
      </c>
      <c r="AA63" s="34">
        <v>0.63828551347901785</v>
      </c>
      <c r="AB63" s="27">
        <f t="shared" si="2"/>
        <v>0.47</v>
      </c>
      <c r="AD63" s="27">
        <v>0</v>
      </c>
      <c r="AE63" s="10">
        <f t="shared" si="13"/>
        <v>0.4867499999999999</v>
      </c>
      <c r="AF63" s="10">
        <f t="shared" si="11"/>
        <v>0.5132500000000001</v>
      </c>
      <c r="AG63" s="28">
        <f t="shared" si="3"/>
        <v>7.7755924050840017E-2</v>
      </c>
      <c r="AH63" s="1">
        <f t="shared" si="4"/>
        <v>2.7559240508400196E-3</v>
      </c>
      <c r="AI63" s="10">
        <f t="shared" si="1"/>
        <v>0</v>
      </c>
      <c r="AJ63" s="10">
        <f t="shared" si="5"/>
        <v>0.4867499999999999</v>
      </c>
      <c r="AL63" s="27">
        <v>0.11749999999999999</v>
      </c>
      <c r="AM63" s="30">
        <v>9.8437589769137968E-2</v>
      </c>
      <c r="AN63" s="30">
        <v>0.11759889162821567</v>
      </c>
      <c r="AO63" s="30">
        <v>0.11530003659629652</v>
      </c>
      <c r="AP63" s="30"/>
      <c r="AQ63" s="28">
        <f t="shared" si="7"/>
        <v>8.9062594447243418E-2</v>
      </c>
      <c r="AR63" s="28">
        <f t="shared" si="8"/>
        <v>0.10249999999999999</v>
      </c>
      <c r="AS63" s="28">
        <f t="shared" si="9"/>
        <v>0.1052600961153969</v>
      </c>
      <c r="AT63" s="28">
        <f t="shared" si="10"/>
        <v>0.10191901319439757</v>
      </c>
      <c r="BA63" s="28"/>
      <c r="BB63" s="28"/>
      <c r="BC63" s="28"/>
      <c r="BD63" s="28"/>
      <c r="BE63" s="28"/>
    </row>
    <row r="64" spans="2:57" s="1" customFormat="1" x14ac:dyDescent="0.4">
      <c r="B64" s="29"/>
      <c r="D64" s="2"/>
      <c r="Y64" s="27">
        <v>0.48</v>
      </c>
      <c r="Z64" s="34">
        <v>0.83247422680412397</v>
      </c>
      <c r="AA64" s="34">
        <v>0.63917525773195893</v>
      </c>
      <c r="AB64" s="27">
        <f t="shared" si="2"/>
        <v>0.48</v>
      </c>
      <c r="AD64" s="33">
        <v>0</v>
      </c>
      <c r="AE64" s="41">
        <f>AE65+($AE$54-$AE$65)/10</f>
        <v>0.48224999999999996</v>
      </c>
      <c r="AF64" s="39">
        <f t="shared" si="11"/>
        <v>0.51775000000000004</v>
      </c>
      <c r="AG64" s="40">
        <f t="shared" si="3"/>
        <v>7.7650418704601973E-2</v>
      </c>
      <c r="AH64" s="12">
        <f t="shared" si="4"/>
        <v>2.6504187046019756E-3</v>
      </c>
      <c r="AI64" s="39">
        <f t="shared" si="1"/>
        <v>0</v>
      </c>
      <c r="AJ64" s="39">
        <f t="shared" si="5"/>
        <v>0.48224999999999996</v>
      </c>
      <c r="AL64" s="27">
        <v>0.12</v>
      </c>
      <c r="AM64" s="30">
        <v>0.10000006009706157</v>
      </c>
      <c r="AN64" s="30">
        <v>0.11955885821241594</v>
      </c>
      <c r="AO64" s="30">
        <v>0.11655501688206703</v>
      </c>
      <c r="AP64" s="30"/>
      <c r="AQ64" s="28">
        <f t="shared" si="7"/>
        <v>8.9062594447243418E-2</v>
      </c>
      <c r="AR64" s="28">
        <f t="shared" si="8"/>
        <v>0.10249999999999999</v>
      </c>
      <c r="AS64" s="28">
        <f t="shared" si="9"/>
        <v>0.1052600961153969</v>
      </c>
      <c r="AT64" s="28">
        <f t="shared" si="10"/>
        <v>0.10191901319439757</v>
      </c>
      <c r="BA64" s="28"/>
      <c r="BB64" s="28"/>
      <c r="BC64" s="28"/>
      <c r="BD64" s="28"/>
      <c r="BE64" s="28"/>
    </row>
    <row r="65" spans="2:57" s="1" customFormat="1" x14ac:dyDescent="0.4">
      <c r="B65" s="29"/>
      <c r="D65" s="2"/>
      <c r="Y65" s="27">
        <v>0.49</v>
      </c>
      <c r="Z65" s="34">
        <v>0.83251985569080367</v>
      </c>
      <c r="AA65" s="34">
        <v>0.63980692613274737</v>
      </c>
      <c r="AB65" s="27">
        <f t="shared" si="2"/>
        <v>0.49</v>
      </c>
      <c r="AD65" s="27">
        <v>2.4999999999999901E-2</v>
      </c>
      <c r="AE65" s="10">
        <f t="shared" si="12"/>
        <v>0.47775000000000001</v>
      </c>
      <c r="AF65" s="10">
        <f t="shared" ref="AF65:AF104" si="14">(1-AD65)-AE65</f>
        <v>0.49725000000000008</v>
      </c>
      <c r="AG65" s="28">
        <f t="shared" ref="AG65:AG104" si="15">(AE65^2*$D$8^2+AF65^2*$D$15^2)^0.5</f>
        <v>7.5890081861861247E-2</v>
      </c>
      <c r="AH65" s="1">
        <f t="shared" si="4"/>
        <v>8.9008186186124993E-4</v>
      </c>
      <c r="AI65" s="10">
        <f t="shared" ref="AI65:AI104" si="16">AD65</f>
        <v>2.4999999999999901E-2</v>
      </c>
      <c r="AJ65" s="10">
        <f t="shared" si="5"/>
        <v>0.47775000000000001</v>
      </c>
      <c r="AL65" s="27">
        <v>0.1225</v>
      </c>
      <c r="AM65" s="30">
        <v>0.1012500928231148</v>
      </c>
      <c r="AN65" s="30">
        <v>0.12347882459672066</v>
      </c>
      <c r="AO65" s="30">
        <v>0.11906501952317308</v>
      </c>
      <c r="AP65" s="30"/>
      <c r="AQ65" s="28">
        <f t="shared" si="7"/>
        <v>8.9062594447243418E-2</v>
      </c>
      <c r="AR65" s="28">
        <f t="shared" si="8"/>
        <v>0.10249999999999999</v>
      </c>
      <c r="AS65" s="28">
        <f t="shared" si="9"/>
        <v>0.1052600961153969</v>
      </c>
      <c r="AT65" s="28">
        <f t="shared" si="10"/>
        <v>0.10191901319439757</v>
      </c>
      <c r="BA65" s="28"/>
      <c r="BB65" s="28"/>
      <c r="BC65" s="28"/>
      <c r="BD65" s="28"/>
      <c r="BE65" s="28"/>
    </row>
    <row r="66" spans="2:57" s="1" customFormat="1" x14ac:dyDescent="0.4">
      <c r="B66" s="29"/>
      <c r="D66" s="2"/>
      <c r="Y66" s="27">
        <v>0.5</v>
      </c>
      <c r="Z66" s="34">
        <v>0.83223971956382381</v>
      </c>
      <c r="AA66" s="34">
        <v>0.64018439966447971</v>
      </c>
      <c r="AB66" s="27">
        <f t="shared" si="2"/>
        <v>0.5</v>
      </c>
      <c r="AD66" s="27">
        <v>0.05</v>
      </c>
      <c r="AE66" s="10">
        <f t="shared" si="12"/>
        <v>0.46549999999999997</v>
      </c>
      <c r="AF66" s="10">
        <f t="shared" si="14"/>
        <v>0.48449999999999999</v>
      </c>
      <c r="AG66" s="28">
        <f t="shared" si="15"/>
        <v>7.3944182326941721E-2</v>
      </c>
      <c r="AH66" s="1">
        <f t="shared" si="4"/>
        <v>1.0558176730582763E-3</v>
      </c>
      <c r="AI66" s="10">
        <f t="shared" si="16"/>
        <v>0.05</v>
      </c>
      <c r="AJ66" s="10">
        <f t="shared" si="5"/>
        <v>0.46549999999999997</v>
      </c>
      <c r="AL66" s="27">
        <v>0.125</v>
      </c>
      <c r="AM66" s="30">
        <v>0.10250000283267154</v>
      </c>
      <c r="AN66" s="30">
        <v>0.12543879348981543</v>
      </c>
      <c r="AO66" s="30">
        <v>0.12032005601511911</v>
      </c>
      <c r="AP66" s="30"/>
      <c r="AQ66" s="28">
        <f t="shared" si="7"/>
        <v>8.9062594447243418E-2</v>
      </c>
      <c r="AR66" s="28">
        <f t="shared" si="8"/>
        <v>0.10249999999999999</v>
      </c>
      <c r="AS66" s="28">
        <f t="shared" si="9"/>
        <v>0.1052600961153969</v>
      </c>
      <c r="AT66" s="28">
        <f t="shared" si="10"/>
        <v>0.10191901319439757</v>
      </c>
      <c r="BA66" s="28"/>
      <c r="BB66" s="28"/>
      <c r="BC66" s="28"/>
      <c r="BD66" s="28"/>
      <c r="BE66" s="28"/>
    </row>
    <row r="67" spans="2:57" s="1" customFormat="1" x14ac:dyDescent="0.4">
      <c r="B67" s="29"/>
      <c r="D67" s="2"/>
      <c r="Y67" s="27">
        <v>0.51</v>
      </c>
      <c r="Z67" s="34">
        <v>0.83164077121020841</v>
      </c>
      <c r="AA67" s="34">
        <v>0.64031237292565113</v>
      </c>
      <c r="AB67" s="27">
        <f t="shared" si="2"/>
        <v>0.51</v>
      </c>
      <c r="AD67" s="27">
        <v>7.4999999999999997E-2</v>
      </c>
      <c r="AE67" s="10">
        <f t="shared" si="12"/>
        <v>0.45324999999999999</v>
      </c>
      <c r="AF67" s="10">
        <f t="shared" si="14"/>
        <v>0.47175000000000006</v>
      </c>
      <c r="AG67" s="28">
        <f t="shared" si="15"/>
        <v>7.1998282792022208E-2</v>
      </c>
      <c r="AH67" s="1">
        <f t="shared" si="4"/>
        <v>3.0017172079777887E-3</v>
      </c>
      <c r="AI67" s="10">
        <f t="shared" si="16"/>
        <v>7.4999999999999997E-2</v>
      </c>
      <c r="AJ67" s="10">
        <f t="shared" si="5"/>
        <v>0.45324999999999999</v>
      </c>
      <c r="AL67" s="27">
        <v>0.1275</v>
      </c>
      <c r="AM67" s="30">
        <v>0.10375007119486916</v>
      </c>
      <c r="AN67" s="30">
        <v>0.12739884058861942</v>
      </c>
      <c r="AO67" s="30">
        <v>0.12157502817727048</v>
      </c>
      <c r="AP67" s="30"/>
      <c r="AQ67" s="28">
        <f t="shared" si="7"/>
        <v>8.9062594447243418E-2</v>
      </c>
      <c r="AR67" s="28">
        <f t="shared" si="8"/>
        <v>0.10249999999999999</v>
      </c>
      <c r="AS67" s="28">
        <f t="shared" si="9"/>
        <v>0.1052600961153969</v>
      </c>
      <c r="AT67" s="28">
        <f t="shared" si="10"/>
        <v>0.10191901319439757</v>
      </c>
      <c r="BA67" s="28"/>
      <c r="BB67" s="28"/>
      <c r="BC67" s="28"/>
      <c r="BD67" s="28"/>
      <c r="BE67" s="28"/>
    </row>
    <row r="68" spans="2:57" s="1" customFormat="1" x14ac:dyDescent="0.4">
      <c r="B68" s="29"/>
      <c r="D68" s="2"/>
      <c r="Y68" s="27">
        <v>0.52</v>
      </c>
      <c r="Z68" s="34">
        <v>0.83073091165770596</v>
      </c>
      <c r="AA68" s="34">
        <v>0.640196298892177</v>
      </c>
      <c r="AB68" s="27">
        <f t="shared" si="2"/>
        <v>0.52</v>
      </c>
      <c r="AD68" s="27">
        <v>0.1</v>
      </c>
      <c r="AE68" s="10">
        <f t="shared" si="12"/>
        <v>0.441</v>
      </c>
      <c r="AF68" s="10">
        <f t="shared" si="14"/>
        <v>0.45900000000000002</v>
      </c>
      <c r="AG68" s="28">
        <f t="shared" si="15"/>
        <v>7.0052383257102682E-2</v>
      </c>
      <c r="AH68" s="1">
        <f t="shared" si="4"/>
        <v>4.947616742897315E-3</v>
      </c>
      <c r="AI68" s="10">
        <f t="shared" si="16"/>
        <v>0.1</v>
      </c>
      <c r="AJ68" s="10">
        <f t="shared" si="5"/>
        <v>0.441</v>
      </c>
      <c r="AL68" s="27">
        <v>0.13</v>
      </c>
      <c r="AM68" s="30">
        <v>0.1050000326140953</v>
      </c>
      <c r="AN68" s="30">
        <v>0.12935880023486268</v>
      </c>
      <c r="AO68" s="30">
        <v>0.12283009656734384</v>
      </c>
      <c r="AP68" s="30"/>
      <c r="AQ68" s="28">
        <f t="shared" si="7"/>
        <v>8.9062594447243418E-2</v>
      </c>
      <c r="AR68" s="28">
        <f t="shared" si="8"/>
        <v>0.10249999999999999</v>
      </c>
      <c r="AS68" s="28">
        <f t="shared" si="9"/>
        <v>0.1052600961153969</v>
      </c>
      <c r="AT68" s="28">
        <f t="shared" si="10"/>
        <v>0.10191901319439757</v>
      </c>
      <c r="BA68" s="28"/>
      <c r="BB68" s="28"/>
      <c r="BC68" s="28"/>
      <c r="BD68" s="28"/>
      <c r="BE68" s="28"/>
    </row>
    <row r="69" spans="2:57" s="1" customFormat="1" x14ac:dyDescent="0.4">
      <c r="B69" s="29"/>
      <c r="D69" s="2"/>
      <c r="Y69" s="27">
        <v>0.53</v>
      </c>
      <c r="Z69" s="34">
        <v>0.82951890805111828</v>
      </c>
      <c r="AA69" s="34">
        <v>0.63984232846625888</v>
      </c>
      <c r="AB69" s="27">
        <f t="shared" si="2"/>
        <v>0.53</v>
      </c>
      <c r="AD69" s="27">
        <v>0.125</v>
      </c>
      <c r="AE69" s="10">
        <f t="shared" si="12"/>
        <v>0.42874999999999996</v>
      </c>
      <c r="AF69" s="10">
        <f t="shared" si="14"/>
        <v>0.44625000000000004</v>
      </c>
      <c r="AG69" s="28">
        <f t="shared" si="15"/>
        <v>6.810648372218317E-2</v>
      </c>
      <c r="AH69" s="1">
        <f t="shared" si="4"/>
        <v>6.8935162778168274E-3</v>
      </c>
      <c r="AI69" s="10">
        <f t="shared" si="16"/>
        <v>0.125</v>
      </c>
      <c r="AJ69" s="10">
        <f t="shared" si="5"/>
        <v>0.42874999999999996</v>
      </c>
      <c r="AL69" s="27">
        <v>0.13250000000000001</v>
      </c>
      <c r="AM69" s="30">
        <v>0.10625005055419934</v>
      </c>
      <c r="AN69" s="30">
        <v>0.13327878081701838</v>
      </c>
      <c r="AO69" s="30">
        <v>0.12534002380549039</v>
      </c>
      <c r="AP69" s="30"/>
      <c r="AQ69" s="28">
        <f t="shared" si="7"/>
        <v>8.9062594447243418E-2</v>
      </c>
      <c r="AR69" s="28">
        <f t="shared" si="8"/>
        <v>0.10249999999999999</v>
      </c>
      <c r="AS69" s="28">
        <f t="shared" si="9"/>
        <v>0.1052600961153969</v>
      </c>
      <c r="AT69" s="28">
        <f t="shared" si="10"/>
        <v>0.10191901319439757</v>
      </c>
      <c r="BA69" s="28"/>
      <c r="BB69" s="28"/>
      <c r="BC69" s="28"/>
      <c r="BD69" s="28"/>
      <c r="BE69" s="28"/>
    </row>
    <row r="70" spans="2:57" s="1" customFormat="1" x14ac:dyDescent="0.4">
      <c r="B70" s="29"/>
      <c r="D70" s="2"/>
      <c r="Y70" s="27">
        <v>0.54</v>
      </c>
      <c r="Z70" s="34">
        <v>0.82801430670779907</v>
      </c>
      <c r="AA70" s="34">
        <v>0.63925724590814892</v>
      </c>
      <c r="AB70" s="27">
        <f t="shared" si="2"/>
        <v>0.54</v>
      </c>
      <c r="AD70" s="27">
        <v>0.15</v>
      </c>
      <c r="AE70" s="10">
        <f t="shared" si="12"/>
        <v>0.41649999999999998</v>
      </c>
      <c r="AF70" s="10">
        <f t="shared" si="14"/>
        <v>0.4335</v>
      </c>
      <c r="AG70" s="28">
        <f t="shared" si="15"/>
        <v>6.6160584187263644E-2</v>
      </c>
      <c r="AH70" s="1">
        <f t="shared" si="4"/>
        <v>8.8394158127363537E-3</v>
      </c>
      <c r="AI70" s="10">
        <f t="shared" si="16"/>
        <v>0.15</v>
      </c>
      <c r="AJ70" s="10">
        <f t="shared" si="5"/>
        <v>0.41649999999999998</v>
      </c>
      <c r="AL70" s="27">
        <v>0.13500000000000001</v>
      </c>
      <c r="AM70" s="30">
        <v>0.10750002797224632</v>
      </c>
      <c r="AN70" s="30">
        <v>0.13523875416892459</v>
      </c>
      <c r="AO70" s="30">
        <v>0.12659506385940317</v>
      </c>
      <c r="AP70" s="30"/>
      <c r="AQ70" s="28">
        <f t="shared" si="7"/>
        <v>8.9062594447243418E-2</v>
      </c>
      <c r="AR70" s="28">
        <f t="shared" si="8"/>
        <v>0.10249999999999999</v>
      </c>
      <c r="AS70" s="28">
        <f t="shared" si="9"/>
        <v>0.1052600961153969</v>
      </c>
      <c r="AT70" s="28">
        <f t="shared" si="10"/>
        <v>0.10191901319439757</v>
      </c>
      <c r="BA70" s="28"/>
      <c r="BB70" s="28"/>
      <c r="BC70" s="28"/>
      <c r="BD70" s="28"/>
      <c r="BE70" s="28"/>
    </row>
    <row r="71" spans="2:57" s="1" customFormat="1" x14ac:dyDescent="0.4">
      <c r="B71" s="29"/>
      <c r="D71" s="2"/>
      <c r="Y71" s="27">
        <v>0.55000000000000004</v>
      </c>
      <c r="Z71" s="34">
        <v>0.82622734280754773</v>
      </c>
      <c r="AA71" s="34">
        <v>0.63844840126037772</v>
      </c>
      <c r="AB71" s="27">
        <f t="shared" si="2"/>
        <v>0.55000000000000004</v>
      </c>
      <c r="AD71" s="27">
        <v>0.17499999999999999</v>
      </c>
      <c r="AE71" s="10">
        <f t="shared" si="12"/>
        <v>0.40425</v>
      </c>
      <c r="AF71" s="10">
        <f t="shared" si="14"/>
        <v>0.42074999999999996</v>
      </c>
      <c r="AG71" s="28">
        <f t="shared" si="15"/>
        <v>6.4214684652344117E-2</v>
      </c>
      <c r="AH71" s="1">
        <f t="shared" si="4"/>
        <v>1.078531534765588E-2</v>
      </c>
      <c r="AI71" s="10">
        <f t="shared" si="16"/>
        <v>0.17499999999999999</v>
      </c>
      <c r="AJ71" s="10">
        <f t="shared" si="5"/>
        <v>0.40425</v>
      </c>
      <c r="AL71" s="27">
        <v>0.13750000000000001</v>
      </c>
      <c r="AM71" s="30">
        <v>0.10875009996560689</v>
      </c>
      <c r="AN71" s="30">
        <v>0.13719874992451886</v>
      </c>
      <c r="AO71" s="30">
        <v>0.12785009301777694</v>
      </c>
      <c r="AP71" s="30"/>
      <c r="AQ71" s="28">
        <f t="shared" si="7"/>
        <v>8.9062594447243418E-2</v>
      </c>
      <c r="AR71" s="28">
        <f t="shared" si="8"/>
        <v>0.10249999999999999</v>
      </c>
      <c r="AS71" s="28">
        <f t="shared" si="9"/>
        <v>0.1052600961153969</v>
      </c>
      <c r="AT71" s="28">
        <f t="shared" si="10"/>
        <v>0.10191901319439757</v>
      </c>
      <c r="BA71" s="28"/>
      <c r="BB71" s="28"/>
      <c r="BC71" s="28"/>
      <c r="BD71" s="28"/>
      <c r="BE71" s="28"/>
    </row>
    <row r="72" spans="2:57" s="1" customFormat="1" x14ac:dyDescent="0.4">
      <c r="B72" s="29"/>
      <c r="D72" s="2"/>
      <c r="Y72" s="27">
        <v>0.56000000000000005</v>
      </c>
      <c r="Z72" s="34">
        <v>0.82416884814277191</v>
      </c>
      <c r="AA72" s="34">
        <v>0.63742364085966652</v>
      </c>
      <c r="AB72" s="27">
        <f t="shared" si="2"/>
        <v>0.56000000000000005</v>
      </c>
      <c r="AD72" s="27">
        <v>0.2</v>
      </c>
      <c r="AE72" s="10">
        <f t="shared" si="12"/>
        <v>0.39200000000000002</v>
      </c>
      <c r="AF72" s="10">
        <f t="shared" si="14"/>
        <v>0.40800000000000003</v>
      </c>
      <c r="AG72" s="28">
        <f t="shared" si="15"/>
        <v>6.2268785117424612E-2</v>
      </c>
      <c r="AH72" s="1">
        <f t="shared" si="4"/>
        <v>1.2731214882575385E-2</v>
      </c>
      <c r="AI72" s="10">
        <f t="shared" si="16"/>
        <v>0.2</v>
      </c>
      <c r="AJ72" s="10">
        <f t="shared" si="5"/>
        <v>0.39200000000000002</v>
      </c>
      <c r="AL72" s="27">
        <v>0.14000000000000001</v>
      </c>
      <c r="AM72" s="30">
        <v>0.1100000351928845</v>
      </c>
      <c r="AN72" s="30">
        <v>0.13915865855676829</v>
      </c>
      <c r="AO72" s="30">
        <v>0.12910507798899901</v>
      </c>
      <c r="AP72" s="30"/>
      <c r="AQ72" s="28">
        <f t="shared" si="7"/>
        <v>8.9062594447243418E-2</v>
      </c>
      <c r="AR72" s="28">
        <f t="shared" si="8"/>
        <v>0.10249999999999999</v>
      </c>
      <c r="AS72" s="28">
        <f t="shared" si="9"/>
        <v>0.1052600961153969</v>
      </c>
      <c r="AT72" s="28">
        <f t="shared" si="10"/>
        <v>0.10191901319439757</v>
      </c>
      <c r="BA72" s="28"/>
      <c r="BB72" s="28"/>
      <c r="BC72" s="28"/>
      <c r="BD72" s="28"/>
      <c r="BE72" s="28"/>
    </row>
    <row r="73" spans="2:57" s="1" customFormat="1" x14ac:dyDescent="0.4">
      <c r="D73" s="2"/>
      <c r="Y73" s="27">
        <v>0.56999999999999995</v>
      </c>
      <c r="Z73" s="34">
        <v>0.82185015829343611</v>
      </c>
      <c r="AA73" s="34">
        <v>0.63619123699220803</v>
      </c>
      <c r="AB73" s="27">
        <f t="shared" si="2"/>
        <v>0.56999999999999995</v>
      </c>
      <c r="AD73" s="27">
        <v>0.22500000000000001</v>
      </c>
      <c r="AE73" s="10">
        <f t="shared" si="12"/>
        <v>0.37974999999999998</v>
      </c>
      <c r="AF73" s="10">
        <f t="shared" si="14"/>
        <v>0.39525000000000005</v>
      </c>
      <c r="AG73" s="28">
        <f t="shared" si="15"/>
        <v>6.0322885582505092E-2</v>
      </c>
      <c r="AH73" s="1">
        <f t="shared" si="4"/>
        <v>1.4677114417494905E-2</v>
      </c>
      <c r="AI73" s="10">
        <f t="shared" si="16"/>
        <v>0.22500000000000001</v>
      </c>
      <c r="AJ73" s="10">
        <f t="shared" si="5"/>
        <v>0.37974999999999998</v>
      </c>
      <c r="AL73" s="27">
        <v>0.14249999999999999</v>
      </c>
      <c r="AM73" s="30">
        <v>0.11125005034240644</v>
      </c>
      <c r="AN73" s="30">
        <v>0.14307869360106373</v>
      </c>
      <c r="AO73" s="30">
        <v>0.13161502536519609</v>
      </c>
      <c r="AP73" s="30"/>
      <c r="AQ73" s="28">
        <f t="shared" si="7"/>
        <v>8.9062594447243418E-2</v>
      </c>
      <c r="AR73" s="28">
        <f t="shared" si="8"/>
        <v>0.10249999999999999</v>
      </c>
      <c r="AS73" s="28">
        <f t="shared" si="9"/>
        <v>0.1052600961153969</v>
      </c>
      <c r="AT73" s="28">
        <f t="shared" si="10"/>
        <v>0.10191901319439757</v>
      </c>
      <c r="BA73" s="28"/>
      <c r="BB73" s="28"/>
      <c r="BC73" s="28"/>
      <c r="BD73" s="28"/>
      <c r="BE73" s="28"/>
    </row>
    <row r="74" spans="2:57" s="1" customFormat="1" x14ac:dyDescent="0.4">
      <c r="D74" s="2"/>
      <c r="Y74" s="27">
        <v>0.57999999999999996</v>
      </c>
      <c r="Z74" s="34">
        <v>0.81928302050243362</v>
      </c>
      <c r="AA74" s="34">
        <v>0.6347598176865703</v>
      </c>
      <c r="AB74" s="27">
        <f t="shared" si="2"/>
        <v>0.57999999999999996</v>
      </c>
      <c r="AD74" s="27">
        <v>0.25</v>
      </c>
      <c r="AE74" s="10">
        <f t="shared" si="12"/>
        <v>0.36749999999999999</v>
      </c>
      <c r="AF74" s="10">
        <f t="shared" si="14"/>
        <v>0.38250000000000001</v>
      </c>
      <c r="AG74" s="28">
        <f t="shared" si="15"/>
        <v>5.8376986047585566E-2</v>
      </c>
      <c r="AH74" s="1">
        <f t="shared" si="4"/>
        <v>1.6623013952414431E-2</v>
      </c>
      <c r="AI74" s="10">
        <f t="shared" si="16"/>
        <v>0.25</v>
      </c>
      <c r="AJ74" s="10">
        <f t="shared" si="5"/>
        <v>0.36749999999999999</v>
      </c>
      <c r="AL74" s="27">
        <v>0.14499999999999999</v>
      </c>
      <c r="AM74" s="30">
        <v>0.11250006292963725</v>
      </c>
      <c r="AN74" s="30">
        <v>0.14503858826081306</v>
      </c>
      <c r="AO74" s="30">
        <v>0.13287009510335554</v>
      </c>
      <c r="AP74" s="30"/>
      <c r="AQ74" s="28">
        <f t="shared" si="7"/>
        <v>8.9062594447243418E-2</v>
      </c>
      <c r="AR74" s="28">
        <f t="shared" si="8"/>
        <v>0.10249999999999999</v>
      </c>
      <c r="AS74" s="28">
        <f t="shared" si="9"/>
        <v>0.1052600961153969</v>
      </c>
      <c r="AT74" s="28">
        <f t="shared" si="10"/>
        <v>0.10191901319439757</v>
      </c>
      <c r="BA74" s="28"/>
      <c r="BB74" s="28"/>
      <c r="BC74" s="28"/>
      <c r="BD74" s="28"/>
      <c r="BE74" s="28"/>
    </row>
    <row r="75" spans="2:57" s="1" customFormat="1" x14ac:dyDescent="0.4">
      <c r="D75" s="2"/>
      <c r="Y75" s="27">
        <v>0.59</v>
      </c>
      <c r="Z75" s="34">
        <v>0.81647950341582387</v>
      </c>
      <c r="AA75" s="34">
        <v>0.6331382975589771</v>
      </c>
      <c r="AB75" s="27">
        <f t="shared" si="2"/>
        <v>0.59</v>
      </c>
      <c r="AD75" s="27">
        <v>0.27500000000000002</v>
      </c>
      <c r="AE75" s="10">
        <f t="shared" si="12"/>
        <v>0.35525000000000001</v>
      </c>
      <c r="AF75" s="10">
        <f t="shared" si="14"/>
        <v>0.36974999999999997</v>
      </c>
      <c r="AG75" s="28">
        <f t="shared" si="15"/>
        <v>5.6431086512666047E-2</v>
      </c>
      <c r="AH75" s="1">
        <f t="shared" si="4"/>
        <v>1.856891348733395E-2</v>
      </c>
      <c r="AI75" s="10">
        <f t="shared" si="16"/>
        <v>0.27500000000000002</v>
      </c>
      <c r="AJ75" s="10">
        <f t="shared" si="5"/>
        <v>0.35525000000000001</v>
      </c>
      <c r="AL75" s="27">
        <v>0.14749999999999999</v>
      </c>
      <c r="AM75" s="30">
        <v>0.11375001556315277</v>
      </c>
      <c r="AN75" s="30">
        <v>0.14699863509507569</v>
      </c>
      <c r="AO75" s="30">
        <v>0.13412503538994897</v>
      </c>
      <c r="AP75" s="30"/>
      <c r="AQ75" s="28">
        <f t="shared" si="7"/>
        <v>8.9062594447243418E-2</v>
      </c>
      <c r="AR75" s="28">
        <f t="shared" si="8"/>
        <v>0.10249999999999999</v>
      </c>
      <c r="AS75" s="28">
        <f t="shared" si="9"/>
        <v>0.1052600961153969</v>
      </c>
      <c r="AT75" s="28">
        <f t="shared" si="10"/>
        <v>0.10191901319439757</v>
      </c>
      <c r="BA75" s="28"/>
      <c r="BB75" s="28"/>
      <c r="BC75" s="28"/>
      <c r="BD75" s="28"/>
      <c r="BE75" s="28"/>
    </row>
    <row r="76" spans="2:57" s="1" customFormat="1" x14ac:dyDescent="0.4">
      <c r="D76" s="2"/>
      <c r="Y76" s="27">
        <v>0.6</v>
      </c>
      <c r="Z76" s="34">
        <v>0.81345190972420878</v>
      </c>
      <c r="AA76" s="34">
        <v>0.63133581053222176</v>
      </c>
      <c r="AB76" s="27">
        <f t="shared" si="2"/>
        <v>0.6</v>
      </c>
      <c r="AD76" s="27">
        <v>0.3</v>
      </c>
      <c r="AE76" s="10">
        <f t="shared" si="12"/>
        <v>0.34299999999999997</v>
      </c>
      <c r="AF76" s="10">
        <f t="shared" si="14"/>
        <v>0.35699999999999998</v>
      </c>
      <c r="AG76" s="28">
        <f t="shared" si="15"/>
        <v>5.4485186977746528E-2</v>
      </c>
      <c r="AH76" s="1">
        <f t="shared" si="4"/>
        <v>2.051481302225347E-2</v>
      </c>
      <c r="AI76" s="10">
        <f t="shared" si="16"/>
        <v>0.3</v>
      </c>
      <c r="AJ76" s="10">
        <f t="shared" si="5"/>
        <v>0.34299999999999997</v>
      </c>
      <c r="AL76" s="27">
        <v>0.15</v>
      </c>
      <c r="AM76" s="30">
        <v>0.11500009903555247</v>
      </c>
      <c r="AN76" s="30">
        <v>0.15091858284869353</v>
      </c>
      <c r="AO76" s="30">
        <v>0.13663506279759829</v>
      </c>
      <c r="AP76" s="30"/>
      <c r="AQ76" s="28">
        <f t="shared" si="7"/>
        <v>8.9062594447243418E-2</v>
      </c>
      <c r="AR76" s="28">
        <f t="shared" si="8"/>
        <v>0.10249999999999999</v>
      </c>
      <c r="AS76" s="28">
        <f t="shared" si="9"/>
        <v>0.1052600961153969</v>
      </c>
      <c r="AT76" s="28">
        <f t="shared" si="10"/>
        <v>0.10191901319439757</v>
      </c>
      <c r="BA76" s="28"/>
      <c r="BB76" s="28"/>
      <c r="BC76" s="28"/>
      <c r="BD76" s="28"/>
      <c r="BE76" s="28"/>
    </row>
    <row r="77" spans="2:57" s="1" customFormat="1" x14ac:dyDescent="0.4">
      <c r="D77" s="2"/>
      <c r="Y77" s="27">
        <v>0.61</v>
      </c>
      <c r="Z77" s="34">
        <v>0.81021269260184203</v>
      </c>
      <c r="AA77" s="34">
        <v>0.62936164514607362</v>
      </c>
      <c r="AB77" s="27">
        <f t="shared" si="2"/>
        <v>0.61</v>
      </c>
      <c r="AD77" s="27">
        <v>0.32500000000000001</v>
      </c>
      <c r="AE77" s="10">
        <f t="shared" si="12"/>
        <v>0.33074999999999999</v>
      </c>
      <c r="AF77" s="10">
        <f t="shared" si="14"/>
        <v>0.34425000000000006</v>
      </c>
      <c r="AG77" s="28">
        <f t="shared" si="15"/>
        <v>5.2539287442827015E-2</v>
      </c>
      <c r="AH77" s="1">
        <f t="shared" si="4"/>
        <v>2.2460712557172982E-2</v>
      </c>
      <c r="AI77" s="10">
        <f t="shared" si="16"/>
        <v>0.32500000000000001</v>
      </c>
      <c r="AJ77" s="10">
        <f t="shared" si="5"/>
        <v>0.33074999999999999</v>
      </c>
      <c r="AL77" s="27">
        <v>0.1525</v>
      </c>
      <c r="AM77" s="30">
        <v>0.11625003173126286</v>
      </c>
      <c r="AN77" s="30">
        <v>0.15287859372048804</v>
      </c>
      <c r="AO77" s="30">
        <v>0.1378900561592275</v>
      </c>
      <c r="AP77" s="30"/>
      <c r="AQ77" s="28">
        <f t="shared" si="7"/>
        <v>8.9062594447243418E-2</v>
      </c>
      <c r="AR77" s="28">
        <f t="shared" si="8"/>
        <v>0.10249999999999999</v>
      </c>
      <c r="AS77" s="28">
        <f t="shared" si="9"/>
        <v>0.1052600961153969</v>
      </c>
      <c r="AT77" s="28">
        <f t="shared" si="10"/>
        <v>0.10191901319439757</v>
      </c>
      <c r="BA77" s="28"/>
      <c r="BB77" s="28"/>
      <c r="BC77" s="28"/>
      <c r="BD77" s="28"/>
      <c r="BE77" s="28"/>
    </row>
    <row r="78" spans="2:57" s="1" customFormat="1" x14ac:dyDescent="0.4">
      <c r="D78" s="2"/>
      <c r="Y78" s="27">
        <v>0.62</v>
      </c>
      <c r="Z78" s="34">
        <v>0.80677437669405172</v>
      </c>
      <c r="AA78" s="34">
        <v>0.62722518306777908</v>
      </c>
      <c r="AB78" s="27">
        <f t="shared" si="2"/>
        <v>0.62</v>
      </c>
      <c r="AD78" s="27">
        <v>0.35</v>
      </c>
      <c r="AE78" s="10">
        <f t="shared" si="12"/>
        <v>0.31850000000000001</v>
      </c>
      <c r="AF78" s="10">
        <f t="shared" si="14"/>
        <v>0.33150000000000002</v>
      </c>
      <c r="AG78" s="28">
        <f t="shared" si="15"/>
        <v>5.0593387907907496E-2</v>
      </c>
      <c r="AH78" s="1">
        <f t="shared" si="4"/>
        <v>2.4406612092092501E-2</v>
      </c>
      <c r="AI78" s="10">
        <f t="shared" si="16"/>
        <v>0.35</v>
      </c>
      <c r="AJ78" s="10">
        <f t="shared" si="5"/>
        <v>0.31850000000000001</v>
      </c>
      <c r="AL78" s="27">
        <v>0.155</v>
      </c>
      <c r="AM78" s="30">
        <v>0.1175000083034473</v>
      </c>
      <c r="AN78" s="30">
        <v>0.15483852649652835</v>
      </c>
      <c r="AO78" s="30">
        <v>0.13914506650163061</v>
      </c>
      <c r="AP78" s="30"/>
      <c r="AQ78" s="28">
        <f t="shared" si="7"/>
        <v>8.9062594447243418E-2</v>
      </c>
      <c r="AR78" s="28">
        <f t="shared" si="8"/>
        <v>0.10249999999999999</v>
      </c>
      <c r="AS78" s="28">
        <f t="shared" si="9"/>
        <v>0.1052600961153969</v>
      </c>
      <c r="AT78" s="28">
        <f t="shared" si="10"/>
        <v>0.10191901319439757</v>
      </c>
      <c r="BA78" s="28"/>
      <c r="BB78" s="28"/>
      <c r="BC78" s="28"/>
      <c r="BD78" s="28"/>
      <c r="BE78" s="28"/>
    </row>
    <row r="79" spans="2:57" s="1" customFormat="1" x14ac:dyDescent="0.4">
      <c r="D79" s="2"/>
      <c r="Y79" s="27">
        <v>0.63</v>
      </c>
      <c r="Z79" s="34">
        <v>0.80314948425602528</v>
      </c>
      <c r="AA79" s="34">
        <v>0.62493584129980673</v>
      </c>
      <c r="AB79" s="27">
        <f t="shared" si="2"/>
        <v>0.63</v>
      </c>
      <c r="AD79" s="27">
        <v>0.375</v>
      </c>
      <c r="AE79" s="10">
        <f t="shared" si="12"/>
        <v>0.30625000000000002</v>
      </c>
      <c r="AF79" s="10">
        <f t="shared" si="14"/>
        <v>0.31874999999999998</v>
      </c>
      <c r="AG79" s="28">
        <f t="shared" si="15"/>
        <v>4.8647488372987976E-2</v>
      </c>
      <c r="AH79" s="1">
        <f t="shared" si="4"/>
        <v>2.6352511627012021E-2</v>
      </c>
      <c r="AI79" s="10">
        <f t="shared" si="16"/>
        <v>0.375</v>
      </c>
      <c r="AJ79" s="10">
        <f t="shared" si="5"/>
        <v>0.30625000000000002</v>
      </c>
      <c r="AL79" s="27">
        <v>0.1575</v>
      </c>
      <c r="AM79" s="30">
        <v>0.11875003442949726</v>
      </c>
      <c r="AN79" s="30">
        <v>0.15679854742878213</v>
      </c>
      <c r="AO79" s="30">
        <v>0.14040005634083014</v>
      </c>
      <c r="AP79" s="30"/>
      <c r="AQ79" s="28">
        <f t="shared" si="7"/>
        <v>8.9062594447243418E-2</v>
      </c>
      <c r="AR79" s="28">
        <f t="shared" si="8"/>
        <v>0.10249999999999999</v>
      </c>
      <c r="AS79" s="28">
        <f t="shared" si="9"/>
        <v>0.1052600961153969</v>
      </c>
      <c r="AT79" s="28">
        <f t="shared" si="10"/>
        <v>0.10191901319439757</v>
      </c>
      <c r="BA79" s="28"/>
      <c r="BB79" s="28"/>
      <c r="BC79" s="28"/>
      <c r="BD79" s="28"/>
      <c r="BE79" s="28"/>
    </row>
    <row r="80" spans="2:57" s="1" customFormat="1" x14ac:dyDescent="0.4">
      <c r="D80" s="2"/>
      <c r="Y80" s="27">
        <v>0.64</v>
      </c>
      <c r="Z80" s="34">
        <v>0.79935046690118861</v>
      </c>
      <c r="AA80" s="34">
        <v>0.62250301847172196</v>
      </c>
      <c r="AB80" s="27">
        <f t="shared" ref="AB80:AB116" si="17">Y80</f>
        <v>0.64</v>
      </c>
      <c r="AD80" s="27">
        <v>0.4</v>
      </c>
      <c r="AE80" s="10">
        <f t="shared" si="12"/>
        <v>0.29399999999999998</v>
      </c>
      <c r="AF80" s="10">
        <f t="shared" si="14"/>
        <v>0.30599999999999999</v>
      </c>
      <c r="AG80" s="28">
        <f t="shared" si="15"/>
        <v>4.670158883806845E-2</v>
      </c>
      <c r="AH80" s="1">
        <f t="shared" si="4"/>
        <v>2.8298411161931547E-2</v>
      </c>
      <c r="AI80" s="10">
        <f t="shared" si="16"/>
        <v>0.4</v>
      </c>
      <c r="AJ80" s="10">
        <f t="shared" ref="AJ80:AJ104" si="18">AE80</f>
        <v>0.29399999999999998</v>
      </c>
      <c r="AL80" s="27">
        <v>0.16</v>
      </c>
      <c r="AM80" s="30">
        <v>0.12000009027342538</v>
      </c>
      <c r="AN80" s="30">
        <v>0.15679853327804591</v>
      </c>
      <c r="AO80" s="30">
        <v>0.14040008139124072</v>
      </c>
      <c r="AP80" s="30"/>
      <c r="AQ80" s="28">
        <f t="shared" si="7"/>
        <v>8.9062594447243418E-2</v>
      </c>
      <c r="AR80" s="28">
        <f t="shared" si="8"/>
        <v>0.10249999999999999</v>
      </c>
      <c r="AS80" s="28">
        <f t="shared" si="9"/>
        <v>0.1052600961153969</v>
      </c>
      <c r="AT80" s="28">
        <f t="shared" si="10"/>
        <v>0.10191901319439757</v>
      </c>
      <c r="BA80" s="28"/>
      <c r="BB80" s="28"/>
      <c r="BC80" s="28"/>
      <c r="BD80" s="28"/>
      <c r="BE80" s="28"/>
    </row>
    <row r="81" spans="3:57" s="1" customFormat="1" x14ac:dyDescent="0.4">
      <c r="D81" s="2"/>
      <c r="Y81" s="27">
        <v>0.65</v>
      </c>
      <c r="Z81" s="34">
        <v>0.79538964327892847</v>
      </c>
      <c r="AA81" s="34">
        <v>0.61993604549681181</v>
      </c>
      <c r="AB81" s="27">
        <f t="shared" si="17"/>
        <v>0.65</v>
      </c>
      <c r="AD81" s="27">
        <v>0.42499999999999999</v>
      </c>
      <c r="AE81" s="10">
        <f t="shared" si="12"/>
        <v>0.28175</v>
      </c>
      <c r="AF81" s="10">
        <f t="shared" si="14"/>
        <v>0.29324999999999996</v>
      </c>
      <c r="AG81" s="28">
        <f t="shared" si="15"/>
        <v>4.4755689303148938E-2</v>
      </c>
      <c r="AH81" s="1">
        <f t="shared" si="4"/>
        <v>3.0244310696851059E-2</v>
      </c>
      <c r="AI81" s="10">
        <f t="shared" si="16"/>
        <v>0.42499999999999999</v>
      </c>
      <c r="AJ81" s="10">
        <f t="shared" si="18"/>
        <v>0.28175</v>
      </c>
      <c r="AL81" s="27">
        <v>0.16250000000000001</v>
      </c>
      <c r="AM81" s="30">
        <v>0.12125008311987968</v>
      </c>
      <c r="AN81" s="30">
        <v>0.15679848179664096</v>
      </c>
      <c r="AO81" s="30">
        <v>0.14040004814769966</v>
      </c>
      <c r="AP81" s="30"/>
      <c r="AQ81" s="28">
        <f t="shared" si="7"/>
        <v>8.9062594447243418E-2</v>
      </c>
      <c r="AR81" s="28">
        <f t="shared" si="8"/>
        <v>0.10249999999999999</v>
      </c>
      <c r="AS81" s="28">
        <f t="shared" si="9"/>
        <v>0.1052600961153969</v>
      </c>
      <c r="AT81" s="28">
        <f t="shared" si="10"/>
        <v>0.10191901319439757</v>
      </c>
      <c r="BA81" s="28"/>
      <c r="BB81" s="28"/>
      <c r="BC81" s="28"/>
      <c r="BD81" s="28"/>
      <c r="BE81" s="28"/>
    </row>
    <row r="82" spans="3:57" s="1" customFormat="1" x14ac:dyDescent="0.4">
      <c r="D82" s="2"/>
      <c r="Y82" s="27">
        <v>0.66</v>
      </c>
      <c r="Z82" s="34">
        <v>0.79127914287214374</v>
      </c>
      <c r="AA82" s="34">
        <v>0.6172441407741649</v>
      </c>
      <c r="AB82" s="27">
        <f t="shared" si="17"/>
        <v>0.66</v>
      </c>
      <c r="AD82" s="27">
        <v>0.45</v>
      </c>
      <c r="AE82" s="10">
        <f t="shared" si="12"/>
        <v>0.26950000000000002</v>
      </c>
      <c r="AF82" s="10">
        <f t="shared" si="14"/>
        <v>0.28050000000000003</v>
      </c>
      <c r="AG82" s="28">
        <f t="shared" si="15"/>
        <v>4.2809789768229418E-2</v>
      </c>
      <c r="AH82" s="1">
        <f t="shared" si="4"/>
        <v>3.2190210231770579E-2</v>
      </c>
      <c r="AI82" s="10">
        <f t="shared" si="16"/>
        <v>0.45</v>
      </c>
      <c r="AJ82" s="10">
        <f t="shared" si="18"/>
        <v>0.26950000000000002</v>
      </c>
      <c r="AL82" s="27">
        <v>0.16500000000000001</v>
      </c>
      <c r="AM82" s="30">
        <v>0.1225000945696486</v>
      </c>
      <c r="AN82" s="30">
        <v>0.15679850115105876</v>
      </c>
      <c r="AO82" s="30">
        <v>0.14040003105915078</v>
      </c>
      <c r="AP82" s="30"/>
      <c r="AQ82" s="28">
        <f t="shared" ref="AQ82:AQ96" si="19">IF(OR(AL82&lt;1.4*$D$21,AL82&lt;5%)*$D$21,AM82,AQ81)</f>
        <v>8.9062594447243418E-2</v>
      </c>
      <c r="AR82" s="28">
        <f t="shared" ref="AR82:AR96" si="20">IF(OR(AL82&lt;1.4*$D$21,AL82&lt;5%),AL82,AR81)</f>
        <v>0.10249999999999999</v>
      </c>
      <c r="AS82" s="28">
        <f t="shared" ref="AS82:AS96" si="21">IF(OR(AL82&lt;1.4*$D$21,AL82&lt;5%),AO82,AS81)</f>
        <v>0.1052600961153969</v>
      </c>
      <c r="AT82" s="28">
        <f t="shared" ref="AT82:AT96" si="22">IF(OR(AL82&lt;1.4*$D$21,AL82&lt;5%),AN82,AT81)</f>
        <v>0.10191901319439757</v>
      </c>
      <c r="BA82" s="28"/>
      <c r="BB82" s="28"/>
      <c r="BC82" s="28"/>
      <c r="BD82" s="28"/>
      <c r="BE82" s="28"/>
    </row>
    <row r="83" spans="3:57" s="1" customFormat="1" x14ac:dyDescent="0.4">
      <c r="D83" s="2"/>
      <c r="Y83" s="27">
        <v>0.67</v>
      </c>
      <c r="Z83" s="34">
        <v>0.78703085598727263</v>
      </c>
      <c r="AA83" s="34">
        <v>0.6144363700251515</v>
      </c>
      <c r="AB83" s="27">
        <f t="shared" si="17"/>
        <v>0.67</v>
      </c>
      <c r="AD83" s="27">
        <v>0.47499999999999998</v>
      </c>
      <c r="AE83" s="10">
        <f t="shared" si="12"/>
        <v>0.25724999999999998</v>
      </c>
      <c r="AF83" s="10">
        <f t="shared" si="14"/>
        <v>0.26775000000000004</v>
      </c>
      <c r="AG83" s="28">
        <f t="shared" si="15"/>
        <v>4.0863890233309899E-2</v>
      </c>
      <c r="AH83" s="1">
        <f t="shared" si="4"/>
        <v>3.4136109766690098E-2</v>
      </c>
      <c r="AI83" s="10">
        <f t="shared" si="16"/>
        <v>0.47499999999999998</v>
      </c>
      <c r="AJ83" s="10">
        <f t="shared" si="18"/>
        <v>0.25724999999999998</v>
      </c>
      <c r="AL83" s="27">
        <v>0.16750000000000001</v>
      </c>
      <c r="AM83" s="30">
        <v>0.12375007481490814</v>
      </c>
      <c r="AN83" s="30">
        <v>0.15679855459878617</v>
      </c>
      <c r="AO83" s="30">
        <v>0.14040002064531021</v>
      </c>
      <c r="AP83" s="30"/>
      <c r="AQ83" s="28">
        <f t="shared" si="19"/>
        <v>8.9062594447243418E-2</v>
      </c>
      <c r="AR83" s="28">
        <f t="shared" si="20"/>
        <v>0.10249999999999999</v>
      </c>
      <c r="AS83" s="28">
        <f t="shared" si="21"/>
        <v>0.1052600961153969</v>
      </c>
      <c r="AT83" s="28">
        <f t="shared" si="22"/>
        <v>0.10191901319439757</v>
      </c>
      <c r="BA83" s="28"/>
      <c r="BB83" s="28"/>
      <c r="BC83" s="28"/>
      <c r="BD83" s="28"/>
      <c r="BE83" s="28"/>
    </row>
    <row r="84" spans="3:57" s="1" customFormat="1" x14ac:dyDescent="0.4">
      <c r="D84" s="2"/>
      <c r="Y84" s="27">
        <v>0.68</v>
      </c>
      <c r="Z84" s="34">
        <v>0.78265638990456532</v>
      </c>
      <c r="AA84" s="34">
        <v>0.61152161077091405</v>
      </c>
      <c r="AB84" s="27">
        <f t="shared" si="17"/>
        <v>0.68</v>
      </c>
      <c r="AD84" s="27">
        <v>0.5</v>
      </c>
      <c r="AE84" s="10">
        <f t="shared" si="12"/>
        <v>0.245</v>
      </c>
      <c r="AF84" s="10">
        <f t="shared" si="14"/>
        <v>0.255</v>
      </c>
      <c r="AG84" s="28">
        <f t="shared" si="15"/>
        <v>3.891799069839038E-2</v>
      </c>
      <c r="AH84" s="1">
        <f t="shared" si="4"/>
        <v>3.6082009301609617E-2</v>
      </c>
      <c r="AI84" s="10">
        <f t="shared" si="16"/>
        <v>0.5</v>
      </c>
      <c r="AJ84" s="10">
        <f t="shared" si="18"/>
        <v>0.245</v>
      </c>
      <c r="AL84" s="27">
        <v>0.17</v>
      </c>
      <c r="AM84" s="30">
        <v>0.12500000037298206</v>
      </c>
      <c r="AN84" s="30">
        <v>0.1567984738736044</v>
      </c>
      <c r="AO84" s="30">
        <v>0.14040005935816571</v>
      </c>
      <c r="AP84" s="30"/>
      <c r="AQ84" s="28">
        <f t="shared" si="19"/>
        <v>8.9062594447243418E-2</v>
      </c>
      <c r="AR84" s="28">
        <f t="shared" si="20"/>
        <v>0.10249999999999999</v>
      </c>
      <c r="AS84" s="28">
        <f t="shared" si="21"/>
        <v>0.1052600961153969</v>
      </c>
      <c r="AT84" s="28">
        <f t="shared" si="22"/>
        <v>0.10191901319439757</v>
      </c>
      <c r="BA84" s="28"/>
      <c r="BB84" s="28"/>
      <c r="BC84" s="28"/>
      <c r="BD84" s="28"/>
      <c r="BE84" s="28"/>
    </row>
    <row r="85" spans="3:57" s="1" customFormat="1" x14ac:dyDescent="0.4">
      <c r="D85" s="2"/>
      <c r="Y85" s="27">
        <v>0.69</v>
      </c>
      <c r="Z85" s="34">
        <v>0.7781670310653015</v>
      </c>
      <c r="AA85" s="34">
        <v>0.60850852138536649</v>
      </c>
      <c r="AB85" s="27">
        <f t="shared" si="17"/>
        <v>0.69</v>
      </c>
      <c r="AD85" s="27">
        <v>0.52500000000000002</v>
      </c>
      <c r="AE85" s="10">
        <f t="shared" si="12"/>
        <v>0.23274999999999998</v>
      </c>
      <c r="AF85" s="10">
        <f t="shared" si="14"/>
        <v>0.24224999999999999</v>
      </c>
      <c r="AG85" s="28">
        <f t="shared" si="15"/>
        <v>3.697209116347086E-2</v>
      </c>
      <c r="AH85" s="1">
        <f t="shared" si="4"/>
        <v>3.8027908836529137E-2</v>
      </c>
      <c r="AI85" s="10">
        <f t="shared" si="16"/>
        <v>0.52500000000000002</v>
      </c>
      <c r="AJ85" s="10">
        <f t="shared" si="18"/>
        <v>0.23274999999999998</v>
      </c>
      <c r="AL85" s="27">
        <v>0.17249999999999999</v>
      </c>
      <c r="AM85" s="30">
        <v>0.12625006147342704</v>
      </c>
      <c r="AN85" s="30">
        <v>0.15679854128506321</v>
      </c>
      <c r="AO85" s="30">
        <v>0.14040003436082499</v>
      </c>
      <c r="AP85" s="30"/>
      <c r="AQ85" s="28">
        <f t="shared" si="19"/>
        <v>8.9062594447243418E-2</v>
      </c>
      <c r="AR85" s="28">
        <f t="shared" si="20"/>
        <v>0.10249999999999999</v>
      </c>
      <c r="AS85" s="28">
        <f t="shared" si="21"/>
        <v>0.1052600961153969</v>
      </c>
      <c r="AT85" s="28">
        <f t="shared" si="22"/>
        <v>0.10191901319439757</v>
      </c>
      <c r="BA85" s="28"/>
      <c r="BB85" s="28"/>
      <c r="BC85" s="28"/>
      <c r="BD85" s="28"/>
      <c r="BE85" s="28"/>
    </row>
    <row r="86" spans="3:57" s="1" customFormat="1" x14ac:dyDescent="0.4">
      <c r="D86" s="2"/>
      <c r="Y86" s="27">
        <v>0.7</v>
      </c>
      <c r="Z86" s="34">
        <v>0.77357371309575951</v>
      </c>
      <c r="AA86" s="34">
        <v>0.60540551459668124</v>
      </c>
      <c r="AB86" s="27">
        <f t="shared" si="17"/>
        <v>0.7</v>
      </c>
      <c r="AD86" s="27">
        <v>0.55000000000000004</v>
      </c>
      <c r="AE86" s="10">
        <f t="shared" si="12"/>
        <v>0.22049999999999997</v>
      </c>
      <c r="AF86" s="10">
        <f t="shared" si="14"/>
        <v>0.22949999999999998</v>
      </c>
      <c r="AG86" s="28">
        <f t="shared" si="15"/>
        <v>3.5026191628551341E-2</v>
      </c>
      <c r="AH86" s="1">
        <f t="shared" si="4"/>
        <v>3.9973808371448656E-2</v>
      </c>
      <c r="AI86" s="10">
        <f t="shared" si="16"/>
        <v>0.55000000000000004</v>
      </c>
      <c r="AJ86" s="10">
        <f t="shared" si="18"/>
        <v>0.22049999999999997</v>
      </c>
      <c r="AL86" s="27">
        <v>0.17499999999999999</v>
      </c>
      <c r="AM86" s="30">
        <v>0.12750007082983811</v>
      </c>
      <c r="AN86" s="30">
        <v>0.15679847021921389</v>
      </c>
      <c r="AO86" s="30">
        <v>0.14040000884236795</v>
      </c>
      <c r="AP86" s="30"/>
      <c r="AQ86" s="28">
        <f t="shared" si="19"/>
        <v>8.9062594447243418E-2</v>
      </c>
      <c r="AR86" s="28">
        <f t="shared" si="20"/>
        <v>0.10249999999999999</v>
      </c>
      <c r="AS86" s="28">
        <f t="shared" si="21"/>
        <v>0.1052600961153969</v>
      </c>
      <c r="AT86" s="28">
        <f t="shared" si="22"/>
        <v>0.10191901319439757</v>
      </c>
      <c r="BA86" s="28"/>
      <c r="BB86" s="28"/>
      <c r="BC86" s="28"/>
      <c r="BD86" s="28"/>
      <c r="BE86" s="28"/>
    </row>
    <row r="87" spans="3:57" s="1" customFormat="1" x14ac:dyDescent="0.4">
      <c r="D87" s="2"/>
      <c r="Y87" s="27">
        <v>0.71</v>
      </c>
      <c r="Z87" s="34">
        <v>0.76888699040483655</v>
      </c>
      <c r="AA87" s="34">
        <v>0.60222073525927955</v>
      </c>
      <c r="AB87" s="27">
        <f t="shared" si="17"/>
        <v>0.71</v>
      </c>
      <c r="AD87" s="27">
        <v>0.57499999999999996</v>
      </c>
      <c r="AE87" s="10">
        <f t="shared" si="12"/>
        <v>0.20825000000000002</v>
      </c>
      <c r="AF87" s="10">
        <f t="shared" si="14"/>
        <v>0.21675000000000003</v>
      </c>
      <c r="AG87" s="28">
        <f t="shared" si="15"/>
        <v>3.3080292093631829E-2</v>
      </c>
      <c r="AH87" s="1">
        <f t="shared" si="4"/>
        <v>4.1919707906368169E-2</v>
      </c>
      <c r="AI87" s="10">
        <f t="shared" si="16"/>
        <v>0.57499999999999996</v>
      </c>
      <c r="AJ87" s="10">
        <f t="shared" si="18"/>
        <v>0.20825000000000002</v>
      </c>
      <c r="AL87" s="27">
        <v>0.17749999999999999</v>
      </c>
      <c r="AM87" s="30">
        <v>0.12875003918157746</v>
      </c>
      <c r="AN87" s="30">
        <v>0.1567984944169363</v>
      </c>
      <c r="AO87" s="30">
        <v>0.14040001251411408</v>
      </c>
      <c r="AP87" s="30"/>
      <c r="AQ87" s="28">
        <f t="shared" si="19"/>
        <v>8.9062594447243418E-2</v>
      </c>
      <c r="AR87" s="28">
        <f t="shared" si="20"/>
        <v>0.10249999999999999</v>
      </c>
      <c r="AS87" s="28">
        <f t="shared" si="21"/>
        <v>0.1052600961153969</v>
      </c>
      <c r="AT87" s="28">
        <f t="shared" si="22"/>
        <v>0.10191901319439757</v>
      </c>
      <c r="BA87" s="28"/>
      <c r="BB87" s="28"/>
      <c r="BC87" s="28"/>
      <c r="BD87" s="28"/>
      <c r="BE87" s="28"/>
    </row>
    <row r="88" spans="3:57" s="1" customFormat="1" x14ac:dyDescent="0.4">
      <c r="D88" s="2"/>
      <c r="Y88" s="27">
        <v>0.72</v>
      </c>
      <c r="Z88" s="34">
        <v>0.76411701704277391</v>
      </c>
      <c r="AA88" s="34">
        <v>0.59896204217762117</v>
      </c>
      <c r="AB88" s="27">
        <f t="shared" si="17"/>
        <v>0.72</v>
      </c>
      <c r="AD88" s="27">
        <v>0.6</v>
      </c>
      <c r="AE88" s="10">
        <f t="shared" ref="AE88:AE104" si="23">(1-AD88)*IF(AD88&lt;0,$AB$9,$AB$8)</f>
        <v>0.19600000000000001</v>
      </c>
      <c r="AF88" s="10">
        <f t="shared" si="14"/>
        <v>0.20400000000000001</v>
      </c>
      <c r="AG88" s="28">
        <f t="shared" si="15"/>
        <v>3.1134392558712306E-2</v>
      </c>
      <c r="AH88" s="1">
        <f t="shared" si="4"/>
        <v>4.3865607441287688E-2</v>
      </c>
      <c r="AI88" s="10">
        <f t="shared" si="16"/>
        <v>0.6</v>
      </c>
      <c r="AJ88" s="10">
        <f t="shared" si="18"/>
        <v>0.19600000000000001</v>
      </c>
      <c r="AL88" s="27">
        <v>0.18</v>
      </c>
      <c r="AM88" s="30">
        <v>0.13000003346194533</v>
      </c>
      <c r="AN88" s="30">
        <v>0.15679847152459314</v>
      </c>
      <c r="AO88" s="30">
        <v>0.14040001740124922</v>
      </c>
      <c r="AP88" s="30"/>
      <c r="AQ88" s="28">
        <f t="shared" si="19"/>
        <v>8.9062594447243418E-2</v>
      </c>
      <c r="AR88" s="28">
        <f t="shared" si="20"/>
        <v>0.10249999999999999</v>
      </c>
      <c r="AS88" s="28">
        <f t="shared" si="21"/>
        <v>0.1052600961153969</v>
      </c>
      <c r="AT88" s="28">
        <f t="shared" si="22"/>
        <v>0.10191901319439757</v>
      </c>
      <c r="BA88" s="28"/>
      <c r="BB88" s="28"/>
      <c r="BC88" s="28"/>
      <c r="BD88" s="28"/>
      <c r="BE88" s="28"/>
    </row>
    <row r="89" spans="3:57" s="1" customFormat="1" x14ac:dyDescent="0.4">
      <c r="D89" s="2"/>
      <c r="Y89" s="27">
        <v>0.73</v>
      </c>
      <c r="Z89" s="34">
        <v>0.75927353047159751</v>
      </c>
      <c r="AA89" s="34">
        <v>0.59563699373202905</v>
      </c>
      <c r="AB89" s="27">
        <f t="shared" si="17"/>
        <v>0.73</v>
      </c>
      <c r="AD89" s="27">
        <v>0.625</v>
      </c>
      <c r="AE89" s="10">
        <f t="shared" si="23"/>
        <v>0.18375</v>
      </c>
      <c r="AF89" s="10">
        <f t="shared" si="14"/>
        <v>0.19125</v>
      </c>
      <c r="AG89" s="28">
        <f t="shared" si="15"/>
        <v>2.9188493023792783E-2</v>
      </c>
      <c r="AH89" s="1">
        <f t="shared" ref="AH89:AH104" si="24">ABS(AG89-$D$21)</f>
        <v>4.5811506976207214E-2</v>
      </c>
      <c r="AI89" s="10">
        <f t="shared" si="16"/>
        <v>0.625</v>
      </c>
      <c r="AJ89" s="10">
        <f t="shared" si="18"/>
        <v>0.18375</v>
      </c>
      <c r="AL89" s="27">
        <v>0.1825</v>
      </c>
      <c r="AM89" s="30">
        <v>0.13125004612648994</v>
      </c>
      <c r="AN89" s="30">
        <v>0.15679847533413177</v>
      </c>
      <c r="AO89" s="30">
        <v>0.14040005185920476</v>
      </c>
      <c r="AP89" s="30"/>
      <c r="AQ89" s="28">
        <f t="shared" si="19"/>
        <v>8.9062594447243418E-2</v>
      </c>
      <c r="AR89" s="28">
        <f t="shared" si="20"/>
        <v>0.10249999999999999</v>
      </c>
      <c r="AS89" s="28">
        <f t="shared" si="21"/>
        <v>0.1052600961153969</v>
      </c>
      <c r="AT89" s="28">
        <f t="shared" si="22"/>
        <v>0.10191901319439757</v>
      </c>
      <c r="BA89" s="28"/>
      <c r="BB89" s="28"/>
      <c r="BC89" s="28"/>
      <c r="BD89" s="28"/>
      <c r="BE89" s="28"/>
    </row>
    <row r="90" spans="3:57" s="1" customFormat="1" x14ac:dyDescent="0.4">
      <c r="C90" s="27"/>
      <c r="D90" s="2"/>
      <c r="Y90" s="27">
        <v>0.74</v>
      </c>
      <c r="Z90" s="34">
        <v>0.75436583987258299</v>
      </c>
      <c r="AA90" s="34">
        <v>0.59225283703463527</v>
      </c>
      <c r="AB90" s="27">
        <f t="shared" si="17"/>
        <v>0.74</v>
      </c>
      <c r="AD90" s="27">
        <v>0.65</v>
      </c>
      <c r="AE90" s="10">
        <f t="shared" si="23"/>
        <v>0.17149999999999999</v>
      </c>
      <c r="AF90" s="10">
        <f t="shared" si="14"/>
        <v>0.17849999999999999</v>
      </c>
      <c r="AG90" s="28">
        <f t="shared" si="15"/>
        <v>2.7242593488873264E-2</v>
      </c>
      <c r="AH90" s="1">
        <f t="shared" si="24"/>
        <v>4.7757406511126733E-2</v>
      </c>
      <c r="AI90" s="10">
        <f t="shared" si="16"/>
        <v>0.65</v>
      </c>
      <c r="AJ90" s="10">
        <f t="shared" si="18"/>
        <v>0.17149999999999999</v>
      </c>
      <c r="AL90" s="27">
        <v>0.185</v>
      </c>
      <c r="AM90" s="30">
        <v>0.13250006267061529</v>
      </c>
      <c r="AN90" s="30">
        <v>0.15679851282133758</v>
      </c>
      <c r="AO90" s="30">
        <v>0.14040002306922542</v>
      </c>
      <c r="AP90" s="30"/>
      <c r="AQ90" s="28">
        <f t="shared" si="19"/>
        <v>8.9062594447243418E-2</v>
      </c>
      <c r="AR90" s="28">
        <f t="shared" si="20"/>
        <v>0.10249999999999999</v>
      </c>
      <c r="AS90" s="28">
        <f t="shared" si="21"/>
        <v>0.1052600961153969</v>
      </c>
      <c r="AT90" s="28">
        <f t="shared" si="22"/>
        <v>0.10191901319439757</v>
      </c>
      <c r="BA90" s="28"/>
      <c r="BB90" s="28"/>
      <c r="BC90" s="28"/>
      <c r="BD90" s="28"/>
      <c r="BE90" s="28"/>
    </row>
    <row r="91" spans="3:57" s="1" customFormat="1" x14ac:dyDescent="0.4">
      <c r="C91" s="30"/>
      <c r="D91" s="2"/>
      <c r="Y91" s="27">
        <v>0.75</v>
      </c>
      <c r="Z91" s="34">
        <v>0.74940281860106495</v>
      </c>
      <c r="AA91" s="34">
        <v>0.58881650032940835</v>
      </c>
      <c r="AB91" s="27">
        <f t="shared" si="17"/>
        <v>0.75</v>
      </c>
      <c r="AD91" s="27">
        <v>0.67500000000000004</v>
      </c>
      <c r="AE91" s="10">
        <f t="shared" si="23"/>
        <v>0.15924999999999997</v>
      </c>
      <c r="AF91" s="10">
        <f t="shared" si="14"/>
        <v>0.16574999999999998</v>
      </c>
      <c r="AG91" s="28">
        <f t="shared" si="15"/>
        <v>2.5296693953953744E-2</v>
      </c>
      <c r="AH91" s="1">
        <f t="shared" si="24"/>
        <v>4.9703306046046253E-2</v>
      </c>
      <c r="AI91" s="10">
        <f t="shared" si="16"/>
        <v>0.67500000000000004</v>
      </c>
      <c r="AJ91" s="10">
        <f t="shared" si="18"/>
        <v>0.15924999999999997</v>
      </c>
      <c r="AL91" s="27">
        <v>0.1875</v>
      </c>
      <c r="AM91" s="30">
        <v>0.13375003025986054</v>
      </c>
      <c r="AN91" s="30">
        <v>0.15679852578538306</v>
      </c>
      <c r="AO91" s="30">
        <v>0.1404000818159773</v>
      </c>
      <c r="AP91" s="30"/>
      <c r="AQ91" s="28">
        <f t="shared" si="19"/>
        <v>8.9062594447243418E-2</v>
      </c>
      <c r="AR91" s="28">
        <f t="shared" si="20"/>
        <v>0.10249999999999999</v>
      </c>
      <c r="AS91" s="28">
        <f t="shared" si="21"/>
        <v>0.1052600961153969</v>
      </c>
      <c r="AT91" s="28">
        <f t="shared" si="22"/>
        <v>0.10191901319439757</v>
      </c>
      <c r="BA91" s="28"/>
      <c r="BB91" s="28"/>
      <c r="BC91" s="28"/>
      <c r="BD91" s="28"/>
      <c r="BE91" s="28"/>
    </row>
    <row r="92" spans="3:57" s="1" customFormat="1" x14ac:dyDescent="0.4">
      <c r="C92" s="30"/>
      <c r="D92" s="2"/>
      <c r="Y92" s="27">
        <v>0.76</v>
      </c>
      <c r="Z92" s="34">
        <v>0.74439290039295813</v>
      </c>
      <c r="AA92" s="34">
        <v>0.58533458834318075</v>
      </c>
      <c r="AB92" s="27">
        <f t="shared" si="17"/>
        <v>0.76</v>
      </c>
      <c r="AD92" s="27">
        <v>0.7</v>
      </c>
      <c r="AE92" s="10">
        <f t="shared" si="23"/>
        <v>0.14700000000000002</v>
      </c>
      <c r="AF92" s="10">
        <f t="shared" si="14"/>
        <v>0.15300000000000002</v>
      </c>
      <c r="AG92" s="28">
        <f t="shared" si="15"/>
        <v>2.3350794419034232E-2</v>
      </c>
      <c r="AH92" s="1">
        <f t="shared" si="24"/>
        <v>5.1649205580965765E-2</v>
      </c>
      <c r="AI92" s="10">
        <f t="shared" si="16"/>
        <v>0.7</v>
      </c>
      <c r="AJ92" s="10">
        <f t="shared" si="18"/>
        <v>0.14700000000000002</v>
      </c>
      <c r="AL92" s="27">
        <v>0.19</v>
      </c>
      <c r="AM92" s="30">
        <v>0.13500000924177491</v>
      </c>
      <c r="AN92" s="30">
        <v>0.15679849680629371</v>
      </c>
      <c r="AO92" s="30">
        <v>0.14040006802057003</v>
      </c>
      <c r="AP92" s="30"/>
      <c r="AQ92" s="28">
        <f t="shared" si="19"/>
        <v>8.9062594447243418E-2</v>
      </c>
      <c r="AR92" s="28">
        <f t="shared" si="20"/>
        <v>0.10249999999999999</v>
      </c>
      <c r="AS92" s="28">
        <f t="shared" si="21"/>
        <v>0.1052600961153969</v>
      </c>
      <c r="AT92" s="28">
        <f t="shared" si="22"/>
        <v>0.10191901319439757</v>
      </c>
      <c r="BA92" s="28"/>
      <c r="BB92" s="28"/>
      <c r="BC92" s="28"/>
      <c r="BD92" s="28"/>
      <c r="BE92" s="28"/>
    </row>
    <row r="93" spans="3:57" s="1" customFormat="1" x14ac:dyDescent="0.4">
      <c r="C93" s="30"/>
      <c r="D93" s="2"/>
      <c r="Y93" s="27">
        <v>0.77</v>
      </c>
      <c r="Z93" s="34">
        <v>0.73934407892911769</v>
      </c>
      <c r="AA93" s="34">
        <v>0.58181338029365226</v>
      </c>
      <c r="AB93" s="27">
        <f t="shared" si="17"/>
        <v>0.77</v>
      </c>
      <c r="AD93" s="27">
        <v>0.72499999999999998</v>
      </c>
      <c r="AE93" s="10">
        <f t="shared" si="23"/>
        <v>0.13475000000000001</v>
      </c>
      <c r="AF93" s="10">
        <f t="shared" si="14"/>
        <v>0.14025000000000001</v>
      </c>
      <c r="AG93" s="28">
        <f t="shared" si="15"/>
        <v>2.1404894884114709E-2</v>
      </c>
      <c r="AH93" s="1">
        <f t="shared" si="24"/>
        <v>5.3595105115885291E-2</v>
      </c>
      <c r="AI93" s="10">
        <f t="shared" si="16"/>
        <v>0.72499999999999998</v>
      </c>
      <c r="AJ93" s="10">
        <f t="shared" si="18"/>
        <v>0.13475000000000001</v>
      </c>
      <c r="AL93" s="27">
        <v>0.1925</v>
      </c>
      <c r="AM93" s="30">
        <v>0.136250053975043</v>
      </c>
      <c r="AN93" s="30">
        <v>0.1567985078636715</v>
      </c>
      <c r="AO93" s="30">
        <v>0.14040002959312667</v>
      </c>
      <c r="AP93" s="30"/>
      <c r="AQ93" s="28">
        <f t="shared" si="19"/>
        <v>8.9062594447243418E-2</v>
      </c>
      <c r="AR93" s="28">
        <f t="shared" si="20"/>
        <v>0.10249999999999999</v>
      </c>
      <c r="AS93" s="28">
        <f t="shared" si="21"/>
        <v>0.1052600961153969</v>
      </c>
      <c r="AT93" s="28">
        <f t="shared" si="22"/>
        <v>0.10191901319439757</v>
      </c>
      <c r="BA93" s="28"/>
      <c r="BB93" s="28"/>
      <c r="BC93" s="28"/>
      <c r="BD93" s="28"/>
      <c r="BE93" s="28"/>
    </row>
    <row r="94" spans="3:57" s="1" customFormat="1" x14ac:dyDescent="0.4">
      <c r="C94" s="30"/>
      <c r="D94" s="2"/>
      <c r="Y94" s="27">
        <v>0.78</v>
      </c>
      <c r="Z94" s="34">
        <v>0.734263910371872</v>
      </c>
      <c r="AA94" s="34">
        <v>0.57825883026453373</v>
      </c>
      <c r="AB94" s="27">
        <f t="shared" si="17"/>
        <v>0.78</v>
      </c>
      <c r="AD94" s="27">
        <v>0.75</v>
      </c>
      <c r="AE94" s="10">
        <f t="shared" si="23"/>
        <v>0.1225</v>
      </c>
      <c r="AF94" s="10">
        <f t="shared" si="14"/>
        <v>0.1275</v>
      </c>
      <c r="AG94" s="28">
        <f t="shared" si="15"/>
        <v>1.945899534919519E-2</v>
      </c>
      <c r="AH94" s="1">
        <f t="shared" si="24"/>
        <v>5.5541004650804804E-2</v>
      </c>
      <c r="AI94" s="10">
        <f t="shared" si="16"/>
        <v>0.75</v>
      </c>
      <c r="AJ94" s="10">
        <f t="shared" si="18"/>
        <v>0.1225</v>
      </c>
      <c r="AL94" s="27">
        <v>0.19500000000000001</v>
      </c>
      <c r="AM94" s="30">
        <v>0.13750003886154258</v>
      </c>
      <c r="AN94" s="30">
        <v>0.15679851576418041</v>
      </c>
      <c r="AO94" s="30">
        <v>0.14040004002611822</v>
      </c>
      <c r="AP94" s="30"/>
      <c r="AQ94" s="28">
        <f t="shared" si="19"/>
        <v>8.9062594447243418E-2</v>
      </c>
      <c r="AR94" s="28">
        <f t="shared" si="20"/>
        <v>0.10249999999999999</v>
      </c>
      <c r="AS94" s="28">
        <f t="shared" si="21"/>
        <v>0.1052600961153969</v>
      </c>
      <c r="AT94" s="28">
        <f t="shared" si="22"/>
        <v>0.10191901319439757</v>
      </c>
      <c r="BA94" s="28"/>
      <c r="BB94" s="28"/>
      <c r="BC94" s="28"/>
      <c r="BD94" s="28"/>
      <c r="BE94" s="28"/>
    </row>
    <row r="95" spans="3:57" s="1" customFormat="1" x14ac:dyDescent="0.4">
      <c r="C95" s="30"/>
      <c r="D95" s="2"/>
      <c r="Y95" s="27">
        <v>0.79</v>
      </c>
      <c r="Z95" s="34">
        <v>0.72915951850146177</v>
      </c>
      <c r="AA95" s="34">
        <v>0.57467656966640646</v>
      </c>
      <c r="AB95" s="27">
        <f t="shared" si="17"/>
        <v>0.79</v>
      </c>
      <c r="AD95" s="27">
        <v>0.77500000000000002</v>
      </c>
      <c r="AE95" s="10">
        <f t="shared" si="23"/>
        <v>0.11024999999999999</v>
      </c>
      <c r="AF95" s="10">
        <f t="shared" si="14"/>
        <v>0.11474999999999999</v>
      </c>
      <c r="AG95" s="28">
        <f t="shared" si="15"/>
        <v>1.7513095814275671E-2</v>
      </c>
      <c r="AH95" s="1">
        <f t="shared" si="24"/>
        <v>5.748690418572433E-2</v>
      </c>
      <c r="AI95" s="10">
        <f t="shared" si="16"/>
        <v>0.77500000000000002</v>
      </c>
      <c r="AJ95" s="10">
        <f t="shared" si="18"/>
        <v>0.11024999999999999</v>
      </c>
      <c r="AL95" s="27">
        <v>0.19750000000000001</v>
      </c>
      <c r="AM95" s="30">
        <v>0.13875008086014701</v>
      </c>
      <c r="AN95" s="30">
        <v>0.15679856159373184</v>
      </c>
      <c r="AO95" s="30">
        <v>0.14040001164023697</v>
      </c>
      <c r="AP95" s="30"/>
      <c r="AQ95" s="28">
        <f t="shared" si="19"/>
        <v>8.9062594447243418E-2</v>
      </c>
      <c r="AR95" s="28">
        <f t="shared" si="20"/>
        <v>0.10249999999999999</v>
      </c>
      <c r="AS95" s="28">
        <f t="shared" si="21"/>
        <v>0.1052600961153969</v>
      </c>
      <c r="AT95" s="28">
        <f t="shared" si="22"/>
        <v>0.10191901319439757</v>
      </c>
      <c r="BA95" s="28"/>
      <c r="BB95" s="28"/>
      <c r="BC95" s="28"/>
      <c r="BD95" s="28"/>
      <c r="BE95" s="28"/>
    </row>
    <row r="96" spans="3:57" s="1" customFormat="1" x14ac:dyDescent="0.4">
      <c r="C96" s="30"/>
      <c r="D96" s="2"/>
      <c r="Y96" s="27">
        <v>0.8</v>
      </c>
      <c r="Z96" s="34">
        <v>0.72403760209760371</v>
      </c>
      <c r="AA96" s="34">
        <v>0.57107191151360304</v>
      </c>
      <c r="AB96" s="27">
        <f t="shared" si="17"/>
        <v>0.8</v>
      </c>
      <c r="AD96" s="27">
        <v>0.8</v>
      </c>
      <c r="AE96" s="10">
        <f t="shared" si="23"/>
        <v>9.7999999999999976E-2</v>
      </c>
      <c r="AF96" s="10">
        <f t="shared" si="14"/>
        <v>0.10199999999999998</v>
      </c>
      <c r="AG96" s="28">
        <f t="shared" si="15"/>
        <v>1.5567196279356148E-2</v>
      </c>
      <c r="AH96" s="1">
        <f t="shared" si="24"/>
        <v>5.9432803720643849E-2</v>
      </c>
      <c r="AI96" s="10">
        <f t="shared" si="16"/>
        <v>0.8</v>
      </c>
      <c r="AJ96" s="10">
        <f t="shared" si="18"/>
        <v>9.7999999999999976E-2</v>
      </c>
      <c r="AL96" s="27">
        <v>0.2</v>
      </c>
      <c r="AM96" s="30">
        <v>0.14000003007622119</v>
      </c>
      <c r="AN96" s="30">
        <v>0.15679848003129648</v>
      </c>
      <c r="AO96" s="30">
        <v>0.14040004929805477</v>
      </c>
      <c r="AP96" s="30"/>
      <c r="AQ96" s="28">
        <f t="shared" si="19"/>
        <v>8.9062594447243418E-2</v>
      </c>
      <c r="AR96" s="28">
        <f t="shared" si="20"/>
        <v>0.10249999999999999</v>
      </c>
      <c r="AS96" s="28">
        <f t="shared" si="21"/>
        <v>0.1052600961153969</v>
      </c>
      <c r="AT96" s="28">
        <f t="shared" si="22"/>
        <v>0.10191901319439757</v>
      </c>
    </row>
    <row r="97" spans="3:36" s="1" customFormat="1" x14ac:dyDescent="0.4">
      <c r="C97" s="30"/>
      <c r="D97" s="2"/>
      <c r="Y97" s="27">
        <v>0.81</v>
      </c>
      <c r="Z97" s="34">
        <v>0.71890444423190492</v>
      </c>
      <c r="AA97" s="34">
        <v>0.56744985626170019</v>
      </c>
      <c r="AB97" s="27">
        <f t="shared" si="17"/>
        <v>0.81</v>
      </c>
      <c r="AD97" s="27">
        <v>0.82499999999999996</v>
      </c>
      <c r="AE97" s="10">
        <f t="shared" si="23"/>
        <v>8.5750000000000021E-2</v>
      </c>
      <c r="AF97" s="10">
        <f t="shared" si="14"/>
        <v>8.9250000000000024E-2</v>
      </c>
      <c r="AG97" s="28">
        <f t="shared" si="15"/>
        <v>1.3621296744436637E-2</v>
      </c>
      <c r="AH97" s="1">
        <f t="shared" si="24"/>
        <v>6.1378703255563362E-2</v>
      </c>
      <c r="AI97" s="10">
        <f t="shared" si="16"/>
        <v>0.82499999999999996</v>
      </c>
      <c r="AJ97" s="10">
        <f t="shared" si="18"/>
        <v>8.5750000000000021E-2</v>
      </c>
    </row>
    <row r="98" spans="3:36" s="1" customFormat="1" x14ac:dyDescent="0.4">
      <c r="C98" s="30"/>
      <c r="D98" s="2"/>
      <c r="Y98" s="27">
        <v>0.82</v>
      </c>
      <c r="Z98" s="34">
        <v>0.71376592315951204</v>
      </c>
      <c r="AA98" s="34">
        <v>0.5638150989663373</v>
      </c>
      <c r="AB98" s="27">
        <f t="shared" si="17"/>
        <v>0.82</v>
      </c>
      <c r="AD98" s="27">
        <v>0.85</v>
      </c>
      <c r="AE98" s="10">
        <f t="shared" si="23"/>
        <v>7.350000000000001E-2</v>
      </c>
      <c r="AF98" s="10">
        <f t="shared" si="14"/>
        <v>7.6500000000000012E-2</v>
      </c>
      <c r="AG98" s="28">
        <f t="shared" si="15"/>
        <v>1.1675397209517116E-2</v>
      </c>
      <c r="AH98" s="1">
        <f t="shared" si="24"/>
        <v>6.3324602790482881E-2</v>
      </c>
      <c r="AI98" s="10">
        <f t="shared" si="16"/>
        <v>0.85</v>
      </c>
      <c r="AJ98" s="10">
        <f t="shared" si="18"/>
        <v>7.350000000000001E-2</v>
      </c>
    </row>
    <row r="99" spans="3:36" s="1" customFormat="1" x14ac:dyDescent="0.4">
      <c r="C99" s="30"/>
      <c r="D99" s="2"/>
      <c r="Y99" s="27">
        <v>0.83</v>
      </c>
      <c r="Z99" s="34">
        <v>0.70862752452232025</v>
      </c>
      <c r="AA99" s="34">
        <v>0.56017203754138734</v>
      </c>
      <c r="AB99" s="27">
        <f t="shared" si="17"/>
        <v>0.83</v>
      </c>
      <c r="AD99" s="27">
        <v>0.875</v>
      </c>
      <c r="AE99" s="10">
        <f t="shared" si="23"/>
        <v>6.1249999999999999E-2</v>
      </c>
      <c r="AF99" s="10">
        <f t="shared" si="14"/>
        <v>6.3750000000000001E-2</v>
      </c>
      <c r="AG99" s="28">
        <f t="shared" si="15"/>
        <v>9.7294976745975949E-3</v>
      </c>
      <c r="AH99" s="1">
        <f t="shared" si="24"/>
        <v>6.5270502325402407E-2</v>
      </c>
      <c r="AI99" s="10">
        <f t="shared" si="16"/>
        <v>0.875</v>
      </c>
      <c r="AJ99" s="10">
        <f t="shared" si="18"/>
        <v>6.1249999999999999E-2</v>
      </c>
    </row>
    <row r="100" spans="3:36" s="1" customFormat="1" x14ac:dyDescent="0.4">
      <c r="C100" s="30"/>
      <c r="D100" s="2"/>
      <c r="Y100" s="27">
        <v>0.84</v>
      </c>
      <c r="Z100" s="34">
        <v>0.70349435460067899</v>
      </c>
      <c r="AA100" s="34">
        <v>0.55652478191251498</v>
      </c>
      <c r="AB100" s="27">
        <f t="shared" si="17"/>
        <v>0.84</v>
      </c>
      <c r="AD100" s="27">
        <v>0.9</v>
      </c>
      <c r="AE100" s="10">
        <f t="shared" si="23"/>
        <v>4.8999999999999988E-2</v>
      </c>
      <c r="AF100" s="10">
        <f t="shared" si="14"/>
        <v>5.099999999999999E-2</v>
      </c>
      <c r="AG100" s="28">
        <f t="shared" si="15"/>
        <v>7.7835981396780739E-3</v>
      </c>
      <c r="AH100" s="1">
        <f t="shared" si="24"/>
        <v>6.721640186032192E-2</v>
      </c>
      <c r="AI100" s="10">
        <f t="shared" si="16"/>
        <v>0.9</v>
      </c>
      <c r="AJ100" s="10">
        <f t="shared" si="18"/>
        <v>4.8999999999999988E-2</v>
      </c>
    </row>
    <row r="101" spans="3:36" s="1" customFormat="1" x14ac:dyDescent="0.4">
      <c r="C101" s="30"/>
      <c r="D101" s="2"/>
      <c r="Y101" s="27">
        <v>0.85</v>
      </c>
      <c r="Z101" s="34">
        <v>0.69837115437519071</v>
      </c>
      <c r="AA101" s="34">
        <v>0.55287716388035923</v>
      </c>
      <c r="AB101" s="27">
        <f t="shared" si="17"/>
        <v>0.85</v>
      </c>
      <c r="AD101" s="27">
        <v>0.92500000000000004</v>
      </c>
      <c r="AE101" s="10">
        <f t="shared" si="23"/>
        <v>3.6749999999999977E-2</v>
      </c>
      <c r="AF101" s="10">
        <f t="shared" si="14"/>
        <v>3.8249999999999978E-2</v>
      </c>
      <c r="AG101" s="28">
        <f t="shared" si="15"/>
        <v>5.8376986047585528E-3</v>
      </c>
      <c r="AH101" s="1">
        <f t="shared" si="24"/>
        <v>6.9162301395241446E-2</v>
      </c>
      <c r="AI101" s="10">
        <f t="shared" si="16"/>
        <v>0.92500000000000004</v>
      </c>
      <c r="AJ101" s="10">
        <f t="shared" si="18"/>
        <v>3.6749999999999977E-2</v>
      </c>
    </row>
    <row r="102" spans="3:36" s="1" customFormat="1" x14ac:dyDescent="0.4">
      <c r="D102" s="2"/>
      <c r="Y102" s="27">
        <v>0.86</v>
      </c>
      <c r="Z102" s="34">
        <v>0.69326231418448048</v>
      </c>
      <c r="AA102" s="34">
        <v>0.54923274752565487</v>
      </c>
      <c r="AB102" s="27">
        <f t="shared" si="17"/>
        <v>0.86</v>
      </c>
      <c r="AD102" s="27">
        <v>0.95</v>
      </c>
      <c r="AE102" s="10">
        <f t="shared" si="23"/>
        <v>2.4500000000000022E-2</v>
      </c>
      <c r="AF102" s="10">
        <f t="shared" si="14"/>
        <v>2.5500000000000023E-2</v>
      </c>
      <c r="AG102" s="28">
        <f t="shared" si="15"/>
        <v>3.8917990698390413E-3</v>
      </c>
      <c r="AH102" s="1">
        <f t="shared" si="24"/>
        <v>7.1108200930160959E-2</v>
      </c>
      <c r="AI102" s="10">
        <f t="shared" si="16"/>
        <v>0.95</v>
      </c>
      <c r="AJ102" s="10">
        <f t="shared" si="18"/>
        <v>2.4500000000000022E-2</v>
      </c>
    </row>
    <row r="103" spans="3:36" s="1" customFormat="1" x14ac:dyDescent="0.4">
      <c r="D103" s="2"/>
      <c r="Y103" s="27">
        <v>0.87</v>
      </c>
      <c r="Z103" s="34">
        <v>0.68817188878831703</v>
      </c>
      <c r="AA103" s="34">
        <v>0.54559484000620717</v>
      </c>
      <c r="AB103" s="27">
        <f t="shared" si="17"/>
        <v>0.87</v>
      </c>
      <c r="AD103" s="27">
        <v>0.97499999999999998</v>
      </c>
      <c r="AE103" s="10">
        <f t="shared" si="23"/>
        <v>1.2250000000000011E-2</v>
      </c>
      <c r="AF103" s="10">
        <f t="shared" si="14"/>
        <v>1.2750000000000011E-2</v>
      </c>
      <c r="AG103" s="28">
        <f t="shared" si="15"/>
        <v>1.9458995349195206E-3</v>
      </c>
      <c r="AH103" s="1">
        <f t="shared" si="24"/>
        <v>7.3054100465080471E-2</v>
      </c>
      <c r="AI103" s="10">
        <f t="shared" si="16"/>
        <v>0.97499999999999998</v>
      </c>
      <c r="AJ103" s="10">
        <f t="shared" si="18"/>
        <v>1.2250000000000011E-2</v>
      </c>
    </row>
    <row r="104" spans="3:36" s="1" customFormat="1" x14ac:dyDescent="0.4">
      <c r="D104" s="2"/>
      <c r="Y104" s="27">
        <v>0.88</v>
      </c>
      <c r="Z104" s="34">
        <v>0.68310361266793163</v>
      </c>
      <c r="AA104" s="34">
        <v>0.54196650261257395</v>
      </c>
      <c r="AB104" s="27">
        <f t="shared" si="17"/>
        <v>0.88</v>
      </c>
      <c r="AD104" s="27">
        <v>1</v>
      </c>
      <c r="AE104" s="10">
        <f t="shared" si="23"/>
        <v>0</v>
      </c>
      <c r="AF104" s="10">
        <f t="shared" si="14"/>
        <v>0</v>
      </c>
      <c r="AG104" s="28">
        <f t="shared" si="15"/>
        <v>0</v>
      </c>
      <c r="AH104" s="1">
        <f t="shared" si="24"/>
        <v>7.4999999999999997E-2</v>
      </c>
      <c r="AI104" s="10">
        <f t="shared" si="16"/>
        <v>1</v>
      </c>
      <c r="AJ104" s="10">
        <f t="shared" si="18"/>
        <v>0</v>
      </c>
    </row>
    <row r="105" spans="3:36" s="1" customFormat="1" x14ac:dyDescent="0.4">
      <c r="D105" s="2"/>
      <c r="Y105" s="27">
        <v>0.89</v>
      </c>
      <c r="Z105" s="34">
        <v>0.67806091541660019</v>
      </c>
      <c r="AA105" s="34">
        <v>0.53835056196537767</v>
      </c>
      <c r="AB105" s="27">
        <f t="shared" si="17"/>
        <v>0.89</v>
      </c>
    </row>
    <row r="106" spans="3:36" s="1" customFormat="1" x14ac:dyDescent="0.4">
      <c r="D106" s="2"/>
      <c r="Y106" s="27">
        <v>0.9</v>
      </c>
      <c r="Z106" s="34">
        <v>0.67304693709337382</v>
      </c>
      <c r="AA106" s="34">
        <v>0.53474962125226955</v>
      </c>
      <c r="AB106" s="27">
        <f t="shared" si="17"/>
        <v>0.9</v>
      </c>
    </row>
    <row r="107" spans="3:36" s="1" customFormat="1" x14ac:dyDescent="0.4">
      <c r="D107" s="2"/>
      <c r="Y107" s="27">
        <v>0.91</v>
      </c>
      <c r="Z107" s="34">
        <v>0.66806454343119492</v>
      </c>
      <c r="AA107" s="34">
        <v>0.53116607141660577</v>
      </c>
      <c r="AB107" s="27">
        <f t="shared" si="17"/>
        <v>0.91</v>
      </c>
    </row>
    <row r="108" spans="3:36" s="1" customFormat="1" x14ac:dyDescent="0.4">
      <c r="D108" s="2"/>
      <c r="Y108" s="27">
        <v>0.92</v>
      </c>
      <c r="Z108" s="34">
        <v>0.66311634080746651</v>
      </c>
      <c r="AA108" s="34">
        <v>0.52760210222283443</v>
      </c>
      <c r="AB108" s="27">
        <f t="shared" si="17"/>
        <v>0.92</v>
      </c>
    </row>
    <row r="109" spans="3:36" s="1" customFormat="1" x14ac:dyDescent="0.4">
      <c r="D109" s="2"/>
      <c r="Y109" s="27">
        <v>0.93</v>
      </c>
      <c r="Z109" s="34">
        <v>0.65820469090046207</v>
      </c>
      <c r="AA109" s="34">
        <v>0.52405971313542232</v>
      </c>
      <c r="AB109" s="27">
        <f t="shared" si="17"/>
        <v>0.93</v>
      </c>
    </row>
    <row r="110" spans="3:36" s="1" customFormat="1" x14ac:dyDescent="0.4">
      <c r="D110" s="2"/>
      <c r="Y110" s="27">
        <v>0.94</v>
      </c>
      <c r="Z110" s="34">
        <v>0.65333172496878966</v>
      </c>
      <c r="AA110" s="34">
        <v>0.52054072395887296</v>
      </c>
      <c r="AB110" s="27">
        <f t="shared" si="17"/>
        <v>0.94</v>
      </c>
    </row>
    <row r="111" spans="3:36" s="1" customFormat="1" x14ac:dyDescent="0.4">
      <c r="D111" s="2"/>
      <c r="Y111" s="27">
        <v>0.95</v>
      </c>
      <c r="Z111" s="34">
        <v>0.64849935770350864</v>
      </c>
      <c r="AA111" s="34">
        <v>0.51704678519604064</v>
      </c>
      <c r="AB111" s="27">
        <f t="shared" si="17"/>
        <v>0.95</v>
      </c>
    </row>
    <row r="112" spans="3:36" s="1" customFormat="1" x14ac:dyDescent="0.4">
      <c r="D112" s="2"/>
      <c r="Y112" s="27">
        <v>0.96</v>
      </c>
      <c r="Z112" s="34">
        <v>0.64370930061352527</v>
      </c>
      <c r="AA112" s="34">
        <v>0.51357938809057546</v>
      </c>
      <c r="AB112" s="27">
        <f t="shared" si="17"/>
        <v>0.96</v>
      </c>
    </row>
    <row r="113" spans="2:28" s="1" customFormat="1" x14ac:dyDescent="0.4">
      <c r="D113" s="2"/>
      <c r="Y113" s="27">
        <v>0.97</v>
      </c>
      <c r="Z113" s="34">
        <v>0.63896307491460358</v>
      </c>
      <c r="AA113" s="34">
        <v>0.51013987432698193</v>
      </c>
      <c r="AB113" s="27">
        <f t="shared" si="17"/>
        <v>0.97</v>
      </c>
    </row>
    <row r="114" spans="2:28" s="1" customFormat="1" x14ac:dyDescent="0.4">
      <c r="D114" s="2"/>
      <c r="Y114" s="27">
        <v>0.98</v>
      </c>
      <c r="Z114" s="34">
        <v>0.63426202390086039</v>
      </c>
      <c r="AA114" s="34">
        <v>0.50672944536851594</v>
      </c>
      <c r="AB114" s="27">
        <f t="shared" si="17"/>
        <v>0.98</v>
      </c>
    </row>
    <row r="115" spans="2:28" s="1" customFormat="1" x14ac:dyDescent="0.4">
      <c r="D115" s="2"/>
      <c r="Y115" s="27">
        <v>0.99</v>
      </c>
      <c r="Z115" s="34">
        <v>0.6296073247850078</v>
      </c>
      <c r="AA115" s="34">
        <v>0.50334917141903024</v>
      </c>
      <c r="AB115" s="27">
        <f t="shared" si="17"/>
        <v>0.99</v>
      </c>
    </row>
    <row r="116" spans="2:28" s="1" customFormat="1" x14ac:dyDescent="0.4">
      <c r="D116" s="2"/>
      <c r="Y116" s="27">
        <v>1</v>
      </c>
      <c r="Z116" s="34">
        <v>0.62500000000000011</v>
      </c>
      <c r="AA116" s="34">
        <v>0.50000000000000011</v>
      </c>
      <c r="AB116" s="27">
        <f t="shared" si="17"/>
        <v>1</v>
      </c>
    </row>
    <row r="117" spans="2:28" s="1" customFormat="1" x14ac:dyDescent="0.4">
      <c r="D117" s="2"/>
    </row>
    <row r="118" spans="2:28" s="1" customFormat="1" x14ac:dyDescent="0.4">
      <c r="D118" s="2"/>
    </row>
    <row r="119" spans="2:28" s="1" customFormat="1" x14ac:dyDescent="0.4">
      <c r="D119" s="2"/>
    </row>
    <row r="120" spans="2:28" s="1" customFormat="1" x14ac:dyDescent="0.4">
      <c r="D120" s="2"/>
    </row>
    <row r="121" spans="2:28" s="1" customFormat="1" x14ac:dyDescent="0.4">
      <c r="D121" s="2"/>
    </row>
    <row r="122" spans="2:28" s="1" customFormat="1" x14ac:dyDescent="0.4">
      <c r="D122" s="2"/>
    </row>
    <row r="123" spans="2:28" x14ac:dyDescent="0.4"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</row>
    <row r="124" spans="2:28" x14ac:dyDescent="0.4">
      <c r="H124" s="1"/>
      <c r="I124" s="1"/>
      <c r="J124" s="1"/>
      <c r="K124" s="1"/>
      <c r="L124" s="1"/>
    </row>
    <row r="143" spans="8:8" x14ac:dyDescent="0.4">
      <c r="H143" s="7"/>
    </row>
    <row r="144" spans="8:8" x14ac:dyDescent="0.4">
      <c r="H144" s="10"/>
    </row>
    <row r="145" spans="8:8" x14ac:dyDescent="0.4">
      <c r="H145" s="7"/>
    </row>
    <row r="146" spans="8:8" x14ac:dyDescent="0.4">
      <c r="H146" s="10"/>
    </row>
  </sheetData>
  <sheetProtection selectLockedCells="1"/>
  <conditionalFormatting sqref="F29:G29">
    <cfRule type="cellIs" dxfId="1" priority="2" operator="equal">
      <formula>-1</formula>
    </cfRule>
  </conditionalFormatting>
  <conditionalFormatting sqref="D29">
    <cfRule type="cellIs" dxfId="0" priority="1" operator="equal">
      <formula>-1</formula>
    </cfRule>
  </conditionalFormatting>
  <pageMargins left="0.7" right="0.7" top="0.75" bottom="0.75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Kelly</dc:creator>
  <cp:lastModifiedBy>Tim Kelley</cp:lastModifiedBy>
  <cp:lastPrinted>2019-01-31T23:07:48Z</cp:lastPrinted>
  <dcterms:created xsi:type="dcterms:W3CDTF">2019-01-18T01:16:17Z</dcterms:created>
  <dcterms:modified xsi:type="dcterms:W3CDTF">2019-03-27T03:15:45Z</dcterms:modified>
</cp:coreProperties>
</file>